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drawings/drawing19.xml" ContentType="application/vnd.openxmlformats-officedocument.drawing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drawings/drawing22.xml" ContentType="application/vnd.openxmlformats-officedocument.drawing+xml"/>
  <Override PartName="/xl/charts/chart27.xml" ContentType="application/vnd.openxmlformats-officedocument.drawingml.chart+xml"/>
  <Override PartName="/xl/drawings/drawing23.xml" ContentType="application/vnd.openxmlformats-officedocument.drawing+xml"/>
  <Override PartName="/xl/charts/chart28.xml" ContentType="application/vnd.openxmlformats-officedocument.drawingml.chart+xml"/>
  <Override PartName="/xl/drawings/drawing24.xml" ContentType="application/vnd.openxmlformats-officedocument.drawing+xml"/>
  <Override PartName="/xl/charts/chart29.xml" ContentType="application/vnd.openxmlformats-officedocument.drawingml.chart+xml"/>
  <Override PartName="/xl/drawings/drawing25.xml" ContentType="application/vnd.openxmlformats-officedocument.drawing+xml"/>
  <Override PartName="/xl/charts/chart30.xml" ContentType="application/vnd.openxmlformats-officedocument.drawingml.chart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+xml"/>
  <Override PartName="/xl/charts/chart32.xml" ContentType="application/vnd.openxmlformats-officedocument.drawingml.chart+xml"/>
  <Override PartName="/xl/drawings/drawing28.xml" ContentType="application/vnd.openxmlformats-officedocument.drawing+xml"/>
  <Override PartName="/xl/charts/chart33.xml" ContentType="application/vnd.openxmlformats-officedocument.drawingml.chart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6990" tabRatio="775" firstSheet="15" activeTab="15"/>
  </bookViews>
  <sheets>
    <sheet name="Класи" sheetId="21" r:id="rId1"/>
    <sheet name="Предмети" sheetId="29" r:id="rId2"/>
    <sheet name="Укр мова" sheetId="1" r:id="rId3"/>
    <sheet name="Укр літ" sheetId="2" r:id="rId4"/>
    <sheet name="Математика" sheetId="3" r:id="rId5"/>
    <sheet name="Алгебра" sheetId="7" r:id="rId6"/>
    <sheet name="Геометрія" sheetId="6" r:id="rId7"/>
    <sheet name="Англ мова" sheetId="4" r:id="rId8"/>
    <sheet name="Нім мова" sheetId="5" r:id="rId9"/>
    <sheet name="Рос мова" sheetId="8" r:id="rId10"/>
    <sheet name="Зар літ" sheetId="9" r:id="rId11"/>
    <sheet name="Іст Укр" sheetId="11" r:id="rId12"/>
    <sheet name="Всесв іст" sheetId="12" r:id="rId13"/>
    <sheet name="Право" sheetId="13" r:id="rId14"/>
    <sheet name="Гром осв" sheetId="33" r:id="rId15"/>
    <sheet name="Інформ" sheetId="10" r:id="rId16"/>
    <sheet name="Фізика" sheetId="14" r:id="rId17"/>
    <sheet name="Хімія" sheetId="15" r:id="rId18"/>
    <sheet name="Біологія" sheetId="16" r:id="rId19"/>
    <sheet name="Географія" sheetId="17" r:id="rId20"/>
    <sheet name="Трудове нав" sheetId="18" r:id="rId21"/>
    <sheet name="Обр.мист" sheetId="20" r:id="rId22"/>
    <sheet name="Осн здор" sheetId="23" r:id="rId23"/>
    <sheet name="Зах Вітч" sheetId="24" r:id="rId24"/>
    <sheet name="Фізк" sheetId="25" r:id="rId25"/>
    <sheet name="Мистецтво" sheetId="30" r:id="rId26"/>
    <sheet name="Музика" sheetId="32" r:id="rId27"/>
    <sheet name="Астрономія" sheetId="31" r:id="rId28"/>
    <sheet name="Природ" sheetId="35" r:id="rId29"/>
  </sheets>
  <calcPr calcId="145621"/>
</workbook>
</file>

<file path=xl/calcChain.xml><?xml version="1.0" encoding="utf-8"?>
<calcChain xmlns="http://schemas.openxmlformats.org/spreadsheetml/2006/main">
  <c r="I13" i="21" l="1"/>
  <c r="H8" i="21"/>
  <c r="H9" i="21"/>
  <c r="H11" i="21"/>
  <c r="H15" i="21"/>
  <c r="P9" i="5"/>
  <c r="W9" i="5"/>
  <c r="X9" i="5" s="1"/>
  <c r="L9" i="5"/>
  <c r="H9" i="5"/>
  <c r="T9" i="5"/>
  <c r="E11" i="5"/>
  <c r="F11" i="5"/>
  <c r="G11" i="5"/>
  <c r="I11" i="5"/>
  <c r="J11" i="5"/>
  <c r="K11" i="5"/>
  <c r="M11" i="5"/>
  <c r="N11" i="5"/>
  <c r="O11" i="5"/>
  <c r="Q11" i="5"/>
  <c r="R11" i="5"/>
  <c r="S11" i="5"/>
  <c r="L3" i="5"/>
  <c r="T7" i="17"/>
  <c r="P3" i="4"/>
  <c r="L3" i="4"/>
  <c r="T3" i="4"/>
  <c r="W3" i="4"/>
  <c r="X3" i="4" s="1"/>
  <c r="P4" i="5"/>
  <c r="P5" i="5"/>
  <c r="P6" i="5"/>
  <c r="P7" i="5"/>
  <c r="P8" i="5"/>
  <c r="P10" i="5"/>
  <c r="L4" i="5"/>
  <c r="L5" i="5"/>
  <c r="L6" i="5"/>
  <c r="L7" i="5"/>
  <c r="L8" i="5"/>
  <c r="L10" i="5"/>
  <c r="H4" i="5"/>
  <c r="H5" i="5"/>
  <c r="H6" i="5"/>
  <c r="H7" i="5"/>
  <c r="H8" i="5"/>
  <c r="Y17" i="23"/>
  <c r="Y25" i="23"/>
  <c r="Y22" i="23"/>
  <c r="Y20" i="23"/>
  <c r="H4" i="24"/>
  <c r="W5" i="11"/>
  <c r="X5" i="11" s="1"/>
  <c r="K7" i="21" s="1"/>
  <c r="W6" i="11"/>
  <c r="X6" i="11" s="1"/>
  <c r="K8" i="21" s="1"/>
  <c r="T5" i="11"/>
  <c r="T6" i="11"/>
  <c r="P5" i="11"/>
  <c r="P6" i="11"/>
  <c r="H5" i="11"/>
  <c r="H6" i="11"/>
  <c r="H7" i="11"/>
  <c r="L5" i="11"/>
  <c r="L6" i="11"/>
  <c r="L7" i="11"/>
  <c r="W4" i="9"/>
  <c r="X4" i="9" s="1"/>
  <c r="J6" i="21" s="1"/>
  <c r="H4" i="9"/>
  <c r="L4" i="9"/>
  <c r="P4" i="9"/>
  <c r="T4" i="9"/>
  <c r="W6" i="9"/>
  <c r="X6" i="9" s="1"/>
  <c r="T6" i="9"/>
  <c r="P6" i="9"/>
  <c r="L6" i="9"/>
  <c r="H6" i="9"/>
  <c r="T4" i="8"/>
  <c r="T5" i="8"/>
  <c r="P6" i="8"/>
  <c r="T3" i="8"/>
  <c r="H3" i="5"/>
  <c r="D7" i="3"/>
  <c r="T5" i="2"/>
  <c r="H6" i="2"/>
  <c r="P7" i="2"/>
  <c r="T9" i="2"/>
  <c r="L11" i="2"/>
  <c r="L13" i="2"/>
  <c r="U5" i="1"/>
  <c r="U6" i="1"/>
  <c r="D7" i="1"/>
  <c r="U7" i="1" s="1"/>
  <c r="U8" i="1"/>
  <c r="U9" i="1"/>
  <c r="U11" i="1"/>
  <c r="V12" i="1"/>
  <c r="U13" i="1"/>
  <c r="U15" i="1"/>
  <c r="U16" i="1"/>
  <c r="H6" i="32"/>
  <c r="H7" i="32"/>
  <c r="H8" i="32"/>
  <c r="W5" i="1"/>
  <c r="W6" i="1"/>
  <c r="W7" i="1"/>
  <c r="W8" i="1"/>
  <c r="W9" i="1"/>
  <c r="W10" i="1"/>
  <c r="X10" i="1" s="1"/>
  <c r="B10" i="21" s="1"/>
  <c r="W11" i="1"/>
  <c r="W12" i="1"/>
  <c r="W13" i="1"/>
  <c r="W14" i="1"/>
  <c r="X14" i="1" s="1"/>
  <c r="B14" i="21" s="1"/>
  <c r="W15" i="1"/>
  <c r="X15" i="1" s="1"/>
  <c r="B15" i="21" s="1"/>
  <c r="W16" i="1"/>
  <c r="V10" i="1"/>
  <c r="V14" i="1"/>
  <c r="U10" i="1"/>
  <c r="U12" i="1"/>
  <c r="U14" i="1"/>
  <c r="W4" i="35"/>
  <c r="X4" i="35" s="1"/>
  <c r="W5" i="35"/>
  <c r="X5" i="35" s="1"/>
  <c r="AB5" i="21" s="1"/>
  <c r="W6" i="35"/>
  <c r="X6" i="35" s="1"/>
  <c r="AB6" i="21" s="1"/>
  <c r="T4" i="35"/>
  <c r="T5" i="35"/>
  <c r="T6" i="35"/>
  <c r="P4" i="35"/>
  <c r="P5" i="35"/>
  <c r="P6" i="35"/>
  <c r="L4" i="35"/>
  <c r="L5" i="35"/>
  <c r="L6" i="35"/>
  <c r="H4" i="35"/>
  <c r="H5" i="35"/>
  <c r="H6" i="35"/>
  <c r="W5" i="12"/>
  <c r="X5" i="12" s="1"/>
  <c r="L9" i="21" s="1"/>
  <c r="W6" i="12"/>
  <c r="X6" i="12" s="1"/>
  <c r="L10" i="21" s="1"/>
  <c r="W7" i="12"/>
  <c r="X7" i="12" s="1"/>
  <c r="L11" i="21" s="1"/>
  <c r="W8" i="12"/>
  <c r="X8" i="12" s="1"/>
  <c r="L12" i="21" s="1"/>
  <c r="W9" i="12"/>
  <c r="X9" i="12" s="1"/>
  <c r="L13" i="21" s="1"/>
  <c r="W10" i="12"/>
  <c r="X10" i="12" s="1"/>
  <c r="L14" i="21" s="1"/>
  <c r="T5" i="12"/>
  <c r="T6" i="12"/>
  <c r="T7" i="12"/>
  <c r="T8" i="12"/>
  <c r="T9" i="12"/>
  <c r="T10" i="12"/>
  <c r="P5" i="12"/>
  <c r="P6" i="12"/>
  <c r="P7" i="12"/>
  <c r="P8" i="12"/>
  <c r="P9" i="12"/>
  <c r="P10" i="12"/>
  <c r="L5" i="12"/>
  <c r="L6" i="12"/>
  <c r="L7" i="12"/>
  <c r="L8" i="12"/>
  <c r="L9" i="12"/>
  <c r="L10" i="12"/>
  <c r="H5" i="12"/>
  <c r="H6" i="12"/>
  <c r="H7" i="12"/>
  <c r="H8" i="12"/>
  <c r="H9" i="12"/>
  <c r="H10" i="12"/>
  <c r="T8" i="8"/>
  <c r="P8" i="8"/>
  <c r="L8" i="8"/>
  <c r="H8" i="8"/>
  <c r="T7" i="8"/>
  <c r="P7" i="8"/>
  <c r="L7" i="8"/>
  <c r="H7" i="8"/>
  <c r="T7" i="5"/>
  <c r="T6" i="5"/>
  <c r="T15" i="2"/>
  <c r="P15" i="2"/>
  <c r="L15" i="2"/>
  <c r="H15" i="2"/>
  <c r="T14" i="2"/>
  <c r="P14" i="2"/>
  <c r="H14" i="2"/>
  <c r="T12" i="2"/>
  <c r="P12" i="2"/>
  <c r="L12" i="2"/>
  <c r="H12" i="2"/>
  <c r="T10" i="2"/>
  <c r="P10" i="2"/>
  <c r="L10" i="2"/>
  <c r="H10" i="2"/>
  <c r="T8" i="2"/>
  <c r="P8" i="2"/>
  <c r="L8" i="2"/>
  <c r="H8" i="2"/>
  <c r="U4" i="9" l="1"/>
  <c r="U9" i="5"/>
  <c r="V9" i="5"/>
  <c r="H3" i="4"/>
  <c r="U5" i="11"/>
  <c r="V6" i="11"/>
  <c r="U6" i="11"/>
  <c r="V5" i="11"/>
  <c r="U6" i="9"/>
  <c r="V4" i="9"/>
  <c r="V6" i="9"/>
  <c r="V10" i="12"/>
  <c r="V6" i="12"/>
  <c r="U7" i="12"/>
  <c r="U4" i="35"/>
  <c r="T6" i="8"/>
  <c r="L6" i="8"/>
  <c r="H6" i="8"/>
  <c r="H5" i="8"/>
  <c r="L5" i="8"/>
  <c r="P3" i="8"/>
  <c r="L3" i="8"/>
  <c r="H3" i="8"/>
  <c r="P4" i="8"/>
  <c r="L4" i="8"/>
  <c r="P5" i="8"/>
  <c r="H4" i="8"/>
  <c r="H10" i="5"/>
  <c r="T10" i="5"/>
  <c r="T8" i="5"/>
  <c r="T5" i="5"/>
  <c r="T4" i="5"/>
  <c r="P3" i="5"/>
  <c r="T3" i="5"/>
  <c r="P13" i="2"/>
  <c r="T13" i="2"/>
  <c r="H13" i="2"/>
  <c r="H11" i="2"/>
  <c r="T11" i="2"/>
  <c r="P11" i="2"/>
  <c r="P9" i="2"/>
  <c r="L9" i="2"/>
  <c r="H9" i="2"/>
  <c r="L7" i="2"/>
  <c r="H7" i="2"/>
  <c r="T7" i="2"/>
  <c r="L6" i="2"/>
  <c r="T6" i="2"/>
  <c r="P6" i="2"/>
  <c r="L5" i="2"/>
  <c r="P5" i="2"/>
  <c r="H5" i="2"/>
  <c r="V13" i="1"/>
  <c r="X11" i="1"/>
  <c r="B11" i="21" s="1"/>
  <c r="V9" i="1"/>
  <c r="V6" i="1"/>
  <c r="X6" i="1"/>
  <c r="B6" i="21" s="1"/>
  <c r="V5" i="1"/>
  <c r="V8" i="12"/>
  <c r="V5" i="35"/>
  <c r="V16" i="1"/>
  <c r="V8" i="1"/>
  <c r="V15" i="1"/>
  <c r="V11" i="1"/>
  <c r="V7" i="1"/>
  <c r="X16" i="1"/>
  <c r="B16" i="21" s="1"/>
  <c r="X12" i="1"/>
  <c r="B12" i="21" s="1"/>
  <c r="X8" i="1"/>
  <c r="B8" i="21" s="1"/>
  <c r="U9" i="12"/>
  <c r="U5" i="12"/>
  <c r="U6" i="35"/>
  <c r="X13" i="1"/>
  <c r="B13" i="21" s="1"/>
  <c r="X5" i="1"/>
  <c r="B5" i="21" s="1"/>
  <c r="X9" i="1"/>
  <c r="B9" i="21" s="1"/>
  <c r="X7" i="1"/>
  <c r="B7" i="21" s="1"/>
  <c r="U10" i="12"/>
  <c r="U8" i="12"/>
  <c r="U6" i="12"/>
  <c r="V9" i="12"/>
  <c r="V7" i="12"/>
  <c r="V5" i="12"/>
  <c r="U5" i="35"/>
  <c r="V6" i="35"/>
  <c r="V4" i="35"/>
  <c r="H5" i="1"/>
  <c r="H6" i="1"/>
  <c r="H7" i="1"/>
  <c r="H8" i="1"/>
  <c r="H9" i="1"/>
  <c r="H10" i="1"/>
  <c r="H11" i="1"/>
  <c r="H12" i="1"/>
  <c r="H13" i="1"/>
  <c r="H14" i="1"/>
  <c r="H15" i="1"/>
  <c r="H16" i="1"/>
  <c r="V3" i="4" l="1"/>
  <c r="U3" i="4"/>
  <c r="W4" i="32"/>
  <c r="W5" i="32"/>
  <c r="W6" i="32"/>
  <c r="X6" i="32" s="1"/>
  <c r="W7" i="32"/>
  <c r="X7" i="32" s="1"/>
  <c r="W8" i="32"/>
  <c r="X8" i="32" s="1"/>
  <c r="Z10" i="21" s="1"/>
  <c r="L8" i="32"/>
  <c r="P8" i="32"/>
  <c r="T8" i="32"/>
  <c r="S7" i="35"/>
  <c r="R7" i="35"/>
  <c r="Q7" i="35"/>
  <c r="O7" i="35"/>
  <c r="N7" i="35"/>
  <c r="M7" i="35"/>
  <c r="K7" i="35"/>
  <c r="J7" i="35"/>
  <c r="I7" i="35"/>
  <c r="G7" i="35"/>
  <c r="F7" i="35"/>
  <c r="E7" i="35"/>
  <c r="W3" i="35"/>
  <c r="P3" i="35"/>
  <c r="I7" i="30"/>
  <c r="G7" i="30"/>
  <c r="F7" i="30"/>
  <c r="E15" i="25"/>
  <c r="K15" i="18"/>
  <c r="J15" i="18"/>
  <c r="I15" i="18"/>
  <c r="G15" i="18"/>
  <c r="F15" i="18"/>
  <c r="E15" i="18"/>
  <c r="R15" i="18"/>
  <c r="S15" i="18"/>
  <c r="Q15" i="18"/>
  <c r="E9" i="8"/>
  <c r="AA7" i="25"/>
  <c r="AA13" i="25"/>
  <c r="W13" i="18"/>
  <c r="H13" i="18"/>
  <c r="W11" i="17"/>
  <c r="H11" i="17"/>
  <c r="W8" i="5"/>
  <c r="X8" i="5" s="1"/>
  <c r="F11" i="3"/>
  <c r="E11" i="3"/>
  <c r="W10" i="2"/>
  <c r="V8" i="32" l="1"/>
  <c r="U8" i="32"/>
  <c r="H3" i="35"/>
  <c r="W7" i="35"/>
  <c r="T3" i="35"/>
  <c r="P7" i="35"/>
  <c r="L3" i="35"/>
  <c r="D7" i="35"/>
  <c r="L7" i="35" s="1"/>
  <c r="X3" i="35"/>
  <c r="T13" i="18"/>
  <c r="X13" i="18"/>
  <c r="T15" i="21" s="1"/>
  <c r="P13" i="18"/>
  <c r="L13" i="18"/>
  <c r="P11" i="17"/>
  <c r="T11" i="17"/>
  <c r="X11" i="17"/>
  <c r="S15" i="21" s="1"/>
  <c r="L11" i="17"/>
  <c r="T4" i="25"/>
  <c r="P5" i="25"/>
  <c r="L6" i="25"/>
  <c r="P7" i="25"/>
  <c r="H8" i="25"/>
  <c r="T9" i="25"/>
  <c r="P10" i="25"/>
  <c r="P11" i="25"/>
  <c r="P12" i="25"/>
  <c r="L13" i="25"/>
  <c r="P14" i="25"/>
  <c r="P3" i="25"/>
  <c r="W4" i="18"/>
  <c r="P4" i="18"/>
  <c r="S4" i="33"/>
  <c r="R4" i="33"/>
  <c r="Q4" i="33"/>
  <c r="O4" i="33"/>
  <c r="N4" i="33"/>
  <c r="M4" i="33"/>
  <c r="K4" i="33"/>
  <c r="J4" i="33"/>
  <c r="I4" i="33"/>
  <c r="G4" i="33"/>
  <c r="F4" i="33"/>
  <c r="E4" i="33"/>
  <c r="W3" i="33"/>
  <c r="D4" i="33"/>
  <c r="W3" i="9"/>
  <c r="H5" i="9"/>
  <c r="H7" i="9"/>
  <c r="H8" i="9"/>
  <c r="H9" i="9"/>
  <c r="H10" i="9"/>
  <c r="H11" i="9"/>
  <c r="H13" i="9"/>
  <c r="H14" i="9"/>
  <c r="E15" i="9"/>
  <c r="R9" i="8"/>
  <c r="S9" i="8"/>
  <c r="Q9" i="8"/>
  <c r="N9" i="8"/>
  <c r="O9" i="8"/>
  <c r="M9" i="8"/>
  <c r="J9" i="8"/>
  <c r="K9" i="8"/>
  <c r="I9" i="8"/>
  <c r="G9" i="8"/>
  <c r="F9" i="8"/>
  <c r="R11" i="3"/>
  <c r="S11" i="3"/>
  <c r="Q11" i="3"/>
  <c r="N11" i="3"/>
  <c r="O11" i="3"/>
  <c r="M11" i="3"/>
  <c r="J11" i="3"/>
  <c r="K11" i="3"/>
  <c r="I11" i="3"/>
  <c r="G11" i="3"/>
  <c r="W7" i="5"/>
  <c r="V3" i="35" l="1"/>
  <c r="U3" i="35"/>
  <c r="H7" i="35"/>
  <c r="X7" i="35"/>
  <c r="T7" i="35"/>
  <c r="V13" i="18"/>
  <c r="U13" i="18"/>
  <c r="W11" i="3"/>
  <c r="T5" i="25"/>
  <c r="V11" i="17"/>
  <c r="U11" i="17"/>
  <c r="V8" i="5"/>
  <c r="U8" i="5"/>
  <c r="L14" i="25"/>
  <c r="H14" i="25"/>
  <c r="T14" i="25"/>
  <c r="P13" i="25"/>
  <c r="T13" i="25"/>
  <c r="H13" i="25"/>
  <c r="H12" i="25"/>
  <c r="L12" i="25"/>
  <c r="T12" i="25"/>
  <c r="T11" i="25"/>
  <c r="L11" i="25"/>
  <c r="H11" i="25"/>
  <c r="L10" i="25"/>
  <c r="T10" i="25"/>
  <c r="H10" i="25"/>
  <c r="H9" i="25"/>
  <c r="L9" i="25"/>
  <c r="P9" i="25"/>
  <c r="L8" i="25"/>
  <c r="P8" i="25"/>
  <c r="T8" i="25"/>
  <c r="L7" i="25"/>
  <c r="H7" i="25"/>
  <c r="T7" i="25"/>
  <c r="H6" i="25"/>
  <c r="T6" i="25"/>
  <c r="P6" i="25"/>
  <c r="H5" i="25"/>
  <c r="L5" i="25"/>
  <c r="H4" i="25"/>
  <c r="P4" i="25"/>
  <c r="L4" i="25"/>
  <c r="H3" i="25"/>
  <c r="T3" i="25"/>
  <c r="L3" i="25"/>
  <c r="X4" i="18"/>
  <c r="T6" i="21" s="1"/>
  <c r="T4" i="18"/>
  <c r="H12" i="9"/>
  <c r="P12" i="9"/>
  <c r="X3" i="9"/>
  <c r="H3" i="9"/>
  <c r="L4" i="18"/>
  <c r="H4" i="18"/>
  <c r="X3" i="33"/>
  <c r="X4" i="33" s="1"/>
  <c r="N2" i="29" s="1"/>
  <c r="P3" i="33"/>
  <c r="P4" i="33" s="1"/>
  <c r="H3" i="33"/>
  <c r="T3" i="33"/>
  <c r="T4" i="33" s="1"/>
  <c r="L3" i="33"/>
  <c r="L4" i="33" s="1"/>
  <c r="D15" i="9"/>
  <c r="X7" i="5"/>
  <c r="H13" i="21" s="1"/>
  <c r="E9" i="32"/>
  <c r="W5" i="30"/>
  <c r="W6" i="30"/>
  <c r="R7" i="30"/>
  <c r="S7" i="30"/>
  <c r="Q7" i="30"/>
  <c r="N7" i="30"/>
  <c r="O7" i="30"/>
  <c r="M7" i="30"/>
  <c r="J7" i="30"/>
  <c r="K7" i="30"/>
  <c r="E7" i="30"/>
  <c r="T5" i="30"/>
  <c r="H6" i="30"/>
  <c r="U15" i="25"/>
  <c r="R15" i="25"/>
  <c r="S15" i="25"/>
  <c r="Q15" i="25"/>
  <c r="N15" i="25"/>
  <c r="O15" i="25"/>
  <c r="M15" i="25"/>
  <c r="J15" i="25"/>
  <c r="K15" i="25"/>
  <c r="I15" i="25"/>
  <c r="F15" i="25"/>
  <c r="G15" i="25"/>
  <c r="X14" i="25"/>
  <c r="Y14" i="25" s="1"/>
  <c r="X16" i="21" s="1"/>
  <c r="R5" i="24"/>
  <c r="S5" i="24"/>
  <c r="Q5" i="24"/>
  <c r="N5" i="24"/>
  <c r="O5" i="24"/>
  <c r="M5" i="24"/>
  <c r="J5" i="24"/>
  <c r="K5" i="24"/>
  <c r="I5" i="24"/>
  <c r="E5" i="24"/>
  <c r="F5" i="24"/>
  <c r="G5" i="24"/>
  <c r="N15" i="18"/>
  <c r="O15" i="18"/>
  <c r="M15" i="18"/>
  <c r="R13" i="16"/>
  <c r="S13" i="16"/>
  <c r="Q13" i="16"/>
  <c r="N13" i="16"/>
  <c r="O13" i="16"/>
  <c r="M13" i="16"/>
  <c r="J13" i="16"/>
  <c r="K13" i="16"/>
  <c r="I13" i="16"/>
  <c r="F13" i="16"/>
  <c r="G13" i="16"/>
  <c r="E13" i="16"/>
  <c r="S11" i="15"/>
  <c r="R11" i="15"/>
  <c r="Q11" i="15"/>
  <c r="O11" i="15"/>
  <c r="N11" i="15"/>
  <c r="M11" i="15"/>
  <c r="K11" i="15"/>
  <c r="J11" i="15"/>
  <c r="I11" i="15"/>
  <c r="G11" i="15"/>
  <c r="F11" i="15"/>
  <c r="E11" i="15"/>
  <c r="R11" i="14"/>
  <c r="S11" i="14"/>
  <c r="Q11" i="14"/>
  <c r="N11" i="14"/>
  <c r="O11" i="14"/>
  <c r="M11" i="14"/>
  <c r="J11" i="14"/>
  <c r="K11" i="14"/>
  <c r="I11" i="14"/>
  <c r="F11" i="14"/>
  <c r="G11" i="14"/>
  <c r="E11" i="14"/>
  <c r="R15" i="10"/>
  <c r="S15" i="10"/>
  <c r="Q15" i="10"/>
  <c r="N15" i="10"/>
  <c r="O15" i="10"/>
  <c r="M15" i="10"/>
  <c r="J15" i="10"/>
  <c r="K15" i="10"/>
  <c r="I15" i="10"/>
  <c r="F15" i="10"/>
  <c r="G15" i="10"/>
  <c r="E15" i="10"/>
  <c r="R11" i="12"/>
  <c r="S11" i="12"/>
  <c r="Q11" i="12"/>
  <c r="N11" i="12"/>
  <c r="O11" i="12"/>
  <c r="M11" i="12"/>
  <c r="K11" i="12"/>
  <c r="J11" i="12"/>
  <c r="I11" i="12"/>
  <c r="F11" i="12"/>
  <c r="G11" i="12"/>
  <c r="E11" i="12"/>
  <c r="R15" i="11"/>
  <c r="S15" i="11"/>
  <c r="Q15" i="11"/>
  <c r="N15" i="11"/>
  <c r="O15" i="11"/>
  <c r="M15" i="11"/>
  <c r="J15" i="11"/>
  <c r="K15" i="11"/>
  <c r="I15" i="11"/>
  <c r="F15" i="11"/>
  <c r="G15" i="11"/>
  <c r="E15" i="11"/>
  <c r="R15" i="9"/>
  <c r="S15" i="9"/>
  <c r="Q15" i="9"/>
  <c r="N15" i="9"/>
  <c r="O15" i="9"/>
  <c r="M15" i="9"/>
  <c r="J15" i="9"/>
  <c r="K15" i="9"/>
  <c r="I15" i="9"/>
  <c r="F15" i="9"/>
  <c r="G15" i="9"/>
  <c r="W8" i="8"/>
  <c r="K17" i="2"/>
  <c r="J17" i="2"/>
  <c r="I17" i="2"/>
  <c r="G17" i="2"/>
  <c r="F17" i="2"/>
  <c r="E17" i="2"/>
  <c r="S17" i="2"/>
  <c r="R17" i="2"/>
  <c r="Q17" i="2"/>
  <c r="O17" i="2"/>
  <c r="N17" i="2"/>
  <c r="M17" i="2"/>
  <c r="S17" i="1"/>
  <c r="R17" i="1"/>
  <c r="Q17" i="1"/>
  <c r="O17" i="1"/>
  <c r="N17" i="1"/>
  <c r="M17" i="1"/>
  <c r="K17" i="1"/>
  <c r="I17" i="1"/>
  <c r="J17" i="1"/>
  <c r="G17" i="1"/>
  <c r="F17" i="1"/>
  <c r="E17" i="1"/>
  <c r="W4" i="5"/>
  <c r="E9" i="7"/>
  <c r="Q9" i="7"/>
  <c r="T6" i="32"/>
  <c r="T7" i="32"/>
  <c r="T5" i="32" l="1"/>
  <c r="H5" i="32"/>
  <c r="X5" i="32"/>
  <c r="Z7" i="21" s="1"/>
  <c r="T4" i="32"/>
  <c r="H4" i="32"/>
  <c r="X4" i="32"/>
  <c r="Z6" i="21" s="1"/>
  <c r="U7" i="35"/>
  <c r="AB18" i="21" s="1"/>
  <c r="AB2" i="29"/>
  <c r="AB17" i="21"/>
  <c r="V7" i="35"/>
  <c r="V15" i="9"/>
  <c r="T15" i="9"/>
  <c r="H15" i="9"/>
  <c r="L15" i="9"/>
  <c r="P15" i="9"/>
  <c r="U15" i="9"/>
  <c r="W17" i="1"/>
  <c r="U4" i="18"/>
  <c r="V4" i="18"/>
  <c r="N15" i="21"/>
  <c r="N17" i="21"/>
  <c r="X6" i="30"/>
  <c r="Y14" i="21" s="1"/>
  <c r="H5" i="30"/>
  <c r="T6" i="30"/>
  <c r="X5" i="30"/>
  <c r="Y13" i="21" s="1"/>
  <c r="L6" i="30"/>
  <c r="H4" i="33"/>
  <c r="V3" i="33"/>
  <c r="V4" i="33" s="1"/>
  <c r="U3" i="33"/>
  <c r="U4" i="33" s="1"/>
  <c r="V7" i="5"/>
  <c r="U7" i="5"/>
  <c r="P5" i="30"/>
  <c r="L5" i="30"/>
  <c r="Z9" i="21"/>
  <c r="P7" i="32"/>
  <c r="L7" i="32"/>
  <c r="Z8" i="21"/>
  <c r="L6" i="32"/>
  <c r="P6" i="32"/>
  <c r="P5" i="32"/>
  <c r="L5" i="32"/>
  <c r="P4" i="32"/>
  <c r="L4" i="32"/>
  <c r="X8" i="8"/>
  <c r="I15" i="21" s="1"/>
  <c r="X4" i="5"/>
  <c r="H7" i="21" s="1"/>
  <c r="U6" i="32" l="1"/>
  <c r="V6" i="32"/>
  <c r="V7" i="32"/>
  <c r="U7" i="32"/>
  <c r="V5" i="32"/>
  <c r="U5" i="32"/>
  <c r="U4" i="32"/>
  <c r="V4" i="32"/>
  <c r="N19" i="21"/>
  <c r="N4" i="29"/>
  <c r="N18" i="21"/>
  <c r="N3" i="29"/>
  <c r="AB3" i="29"/>
  <c r="AB19" i="21"/>
  <c r="AB4" i="29"/>
  <c r="U5" i="30"/>
  <c r="V6" i="30"/>
  <c r="U6" i="30"/>
  <c r="V5" i="30"/>
  <c r="W14" i="25"/>
  <c r="V14" i="25"/>
  <c r="V8" i="8"/>
  <c r="U8" i="8"/>
  <c r="U4" i="5"/>
  <c r="V4" i="5"/>
  <c r="S9" i="32"/>
  <c r="R9" i="32"/>
  <c r="Q9" i="32"/>
  <c r="O9" i="32"/>
  <c r="N9" i="32"/>
  <c r="M9" i="32"/>
  <c r="K9" i="32"/>
  <c r="J9" i="32"/>
  <c r="I9" i="32"/>
  <c r="G9" i="32"/>
  <c r="F9" i="32"/>
  <c r="W3" i="32"/>
  <c r="R13" i="23"/>
  <c r="S13" i="23"/>
  <c r="Q13" i="23"/>
  <c r="N13" i="23"/>
  <c r="O13" i="23"/>
  <c r="M13" i="23"/>
  <c r="J13" i="23"/>
  <c r="K13" i="23"/>
  <c r="I13" i="23"/>
  <c r="E13" i="23"/>
  <c r="F13" i="23"/>
  <c r="G13" i="23"/>
  <c r="W11" i="23"/>
  <c r="W12" i="23"/>
  <c r="T11" i="23"/>
  <c r="L12" i="23"/>
  <c r="W7" i="11"/>
  <c r="W8" i="11"/>
  <c r="P7" i="11"/>
  <c r="P8" i="11"/>
  <c r="U3" i="31" l="1"/>
  <c r="V3" i="31"/>
  <c r="W9" i="32"/>
  <c r="D9" i="32"/>
  <c r="H9" i="32" s="1"/>
  <c r="H3" i="32"/>
  <c r="P3" i="32"/>
  <c r="P9" i="32" s="1"/>
  <c r="L3" i="32"/>
  <c r="T3" i="32"/>
  <c r="T9" i="32" s="1"/>
  <c r="X3" i="32"/>
  <c r="Z5" i="21" s="1"/>
  <c r="P11" i="23"/>
  <c r="X11" i="23"/>
  <c r="V13" i="21" s="1"/>
  <c r="H11" i="23"/>
  <c r="P12" i="23"/>
  <c r="T12" i="23"/>
  <c r="X12" i="23"/>
  <c r="V14" i="21" s="1"/>
  <c r="H12" i="23"/>
  <c r="L11" i="23"/>
  <c r="X8" i="11"/>
  <c r="K10" i="21" s="1"/>
  <c r="L8" i="11"/>
  <c r="H8" i="11"/>
  <c r="T8" i="11"/>
  <c r="T7" i="11"/>
  <c r="X7" i="11"/>
  <c r="K9" i="21" s="1"/>
  <c r="F9" i="20"/>
  <c r="G9" i="20"/>
  <c r="I9" i="20"/>
  <c r="J9" i="20"/>
  <c r="K9" i="20"/>
  <c r="M9" i="20"/>
  <c r="N9" i="20"/>
  <c r="O9" i="20"/>
  <c r="Q9" i="20"/>
  <c r="R9" i="20"/>
  <c r="S9" i="20"/>
  <c r="E13" i="17"/>
  <c r="F13" i="17"/>
  <c r="G13" i="17"/>
  <c r="I13" i="17"/>
  <c r="J13" i="17"/>
  <c r="K13" i="17"/>
  <c r="M13" i="17"/>
  <c r="N13" i="17"/>
  <c r="O13" i="17"/>
  <c r="Q13" i="17"/>
  <c r="R13" i="17"/>
  <c r="S13" i="17"/>
  <c r="W3" i="13"/>
  <c r="W4" i="13"/>
  <c r="E5" i="13"/>
  <c r="F5" i="13"/>
  <c r="G5" i="13"/>
  <c r="I5" i="13"/>
  <c r="J5" i="13"/>
  <c r="K5" i="13"/>
  <c r="M5" i="13"/>
  <c r="N5" i="13"/>
  <c r="O5" i="13"/>
  <c r="Q5" i="13"/>
  <c r="R5" i="13"/>
  <c r="S5" i="13"/>
  <c r="X9" i="32" l="1"/>
  <c r="Z17" i="21" s="1"/>
  <c r="L9" i="32"/>
  <c r="W5" i="13"/>
  <c r="V3" i="32"/>
  <c r="U3" i="32"/>
  <c r="U9" i="32" s="1"/>
  <c r="V11" i="23"/>
  <c r="U11" i="23"/>
  <c r="V12" i="23"/>
  <c r="U12" i="23"/>
  <c r="V8" i="11"/>
  <c r="U8" i="11"/>
  <c r="U7" i="11"/>
  <c r="V7" i="11"/>
  <c r="E17" i="4"/>
  <c r="F17" i="4"/>
  <c r="G17" i="4"/>
  <c r="I17" i="4"/>
  <c r="J17" i="4"/>
  <c r="K17" i="4"/>
  <c r="M17" i="4"/>
  <c r="N17" i="4"/>
  <c r="O17" i="4"/>
  <c r="Q17" i="4"/>
  <c r="R17" i="4"/>
  <c r="S17" i="4"/>
  <c r="E9" i="6"/>
  <c r="F9" i="6"/>
  <c r="G9" i="6"/>
  <c r="I9" i="6"/>
  <c r="J9" i="6"/>
  <c r="K9" i="6"/>
  <c r="M9" i="6"/>
  <c r="N9" i="6"/>
  <c r="O9" i="6"/>
  <c r="Q9" i="6"/>
  <c r="R9" i="6"/>
  <c r="S9" i="6"/>
  <c r="F9" i="7"/>
  <c r="G9" i="7"/>
  <c r="I9" i="7"/>
  <c r="J9" i="7"/>
  <c r="K9" i="7"/>
  <c r="M9" i="7"/>
  <c r="N9" i="7"/>
  <c r="O9" i="7"/>
  <c r="R9" i="7"/>
  <c r="S9" i="7"/>
  <c r="W3" i="31"/>
  <c r="T3" i="31"/>
  <c r="W9" i="10"/>
  <c r="W10" i="10"/>
  <c r="T9" i="10"/>
  <c r="L10" i="10"/>
  <c r="Z3" i="29" l="1"/>
  <c r="Z18" i="21"/>
  <c r="Z2" i="29"/>
  <c r="V9" i="32"/>
  <c r="X3" i="31"/>
  <c r="AA16" i="21" s="1"/>
  <c r="AA17" i="21" s="1"/>
  <c r="H3" i="31"/>
  <c r="P3" i="31"/>
  <c r="L3" i="31"/>
  <c r="H10" i="10"/>
  <c r="X10" i="10"/>
  <c r="O12" i="21" s="1"/>
  <c r="T10" i="10"/>
  <c r="P10" i="10"/>
  <c r="X9" i="10"/>
  <c r="O11" i="21" s="1"/>
  <c r="H9" i="10"/>
  <c r="P9" i="10"/>
  <c r="L9" i="10"/>
  <c r="W10" i="5"/>
  <c r="W5" i="8"/>
  <c r="W4" i="8"/>
  <c r="W4" i="30"/>
  <c r="P4" i="30"/>
  <c r="W3" i="30"/>
  <c r="H4" i="15"/>
  <c r="E9" i="20"/>
  <c r="X13" i="25"/>
  <c r="Y13" i="25" s="1"/>
  <c r="X12" i="25"/>
  <c r="Y12" i="25" s="1"/>
  <c r="X11" i="25"/>
  <c r="Y11" i="25" s="1"/>
  <c r="X10" i="25"/>
  <c r="Y10" i="25" s="1"/>
  <c r="X9" i="25"/>
  <c r="Y9" i="25" s="1"/>
  <c r="X8" i="25"/>
  <c r="Y8" i="25" s="1"/>
  <c r="X7" i="25"/>
  <c r="Y7" i="25" s="1"/>
  <c r="X6" i="25"/>
  <c r="Y6" i="25" s="1"/>
  <c r="X5" i="25"/>
  <c r="Y5" i="25" s="1"/>
  <c r="X4" i="25"/>
  <c r="Y4" i="25" s="1"/>
  <c r="X3" i="25"/>
  <c r="W4" i="24"/>
  <c r="T4" i="24"/>
  <c r="W3" i="24"/>
  <c r="W10" i="23"/>
  <c r="T10" i="23"/>
  <c r="W9" i="23"/>
  <c r="T9" i="23"/>
  <c r="W8" i="23"/>
  <c r="T8" i="23"/>
  <c r="W7" i="23"/>
  <c r="T7" i="23"/>
  <c r="W6" i="23"/>
  <c r="W5" i="23"/>
  <c r="T5" i="23"/>
  <c r="W4" i="23"/>
  <c r="T4" i="23"/>
  <c r="W3" i="23"/>
  <c r="L3" i="20"/>
  <c r="P5" i="18"/>
  <c r="P6" i="18"/>
  <c r="P7" i="18"/>
  <c r="P8" i="18"/>
  <c r="P9" i="18"/>
  <c r="P10" i="18"/>
  <c r="P11" i="18"/>
  <c r="P12" i="18"/>
  <c r="P14" i="18"/>
  <c r="W4" i="17"/>
  <c r="W5" i="17"/>
  <c r="W6" i="17"/>
  <c r="W7" i="17"/>
  <c r="W8" i="17"/>
  <c r="W9" i="17"/>
  <c r="W10" i="17"/>
  <c r="W12" i="17"/>
  <c r="W3" i="17"/>
  <c r="L12" i="17"/>
  <c r="W4" i="16"/>
  <c r="W5" i="16"/>
  <c r="W6" i="16"/>
  <c r="W7" i="16"/>
  <c r="W8" i="16"/>
  <c r="W9" i="16"/>
  <c r="W10" i="16"/>
  <c r="W11" i="16"/>
  <c r="W12" i="16"/>
  <c r="W3" i="16"/>
  <c r="W4" i="14"/>
  <c r="W5" i="14"/>
  <c r="W6" i="14"/>
  <c r="W7" i="14"/>
  <c r="W8" i="14"/>
  <c r="W9" i="14"/>
  <c r="W10" i="14"/>
  <c r="W3" i="14"/>
  <c r="H3" i="13"/>
  <c r="W4" i="11"/>
  <c r="W9" i="11"/>
  <c r="W10" i="11"/>
  <c r="W11" i="11"/>
  <c r="W12" i="11"/>
  <c r="W13" i="11"/>
  <c r="W14" i="11"/>
  <c r="W3" i="11"/>
  <c r="W5" i="9"/>
  <c r="W7" i="9"/>
  <c r="W8" i="9"/>
  <c r="W9" i="9"/>
  <c r="W10" i="9"/>
  <c r="W11" i="9"/>
  <c r="W12" i="9"/>
  <c r="W13" i="9"/>
  <c r="W14" i="9"/>
  <c r="W3" i="8"/>
  <c r="W6" i="8"/>
  <c r="W7" i="8"/>
  <c r="W4" i="2"/>
  <c r="W5" i="2"/>
  <c r="W6" i="2"/>
  <c r="W7" i="2"/>
  <c r="W8" i="2"/>
  <c r="W9" i="2"/>
  <c r="W11" i="2"/>
  <c r="W12" i="2"/>
  <c r="W13" i="2"/>
  <c r="W14" i="2"/>
  <c r="W15" i="2"/>
  <c r="W16" i="2"/>
  <c r="W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3" i="2"/>
  <c r="W4" i="15"/>
  <c r="W5" i="15"/>
  <c r="W6" i="15"/>
  <c r="W7" i="15"/>
  <c r="W8" i="15"/>
  <c r="W9" i="15"/>
  <c r="W10" i="15"/>
  <c r="W3" i="15"/>
  <c r="W5" i="5"/>
  <c r="W6" i="5"/>
  <c r="W3" i="5"/>
  <c r="H3" i="6"/>
  <c r="W4" i="6"/>
  <c r="W5" i="6"/>
  <c r="W6" i="6"/>
  <c r="W7" i="6"/>
  <c r="W8" i="6"/>
  <c r="W3" i="6"/>
  <c r="W4" i="7"/>
  <c r="W5" i="7"/>
  <c r="W6" i="7"/>
  <c r="W7" i="7"/>
  <c r="W8" i="7"/>
  <c r="W3" i="7"/>
  <c r="L10" i="3"/>
  <c r="W4" i="3"/>
  <c r="W5" i="3"/>
  <c r="W6" i="3"/>
  <c r="W7" i="3"/>
  <c r="W8" i="3"/>
  <c r="W9" i="3"/>
  <c r="W10" i="3"/>
  <c r="W3" i="3"/>
  <c r="L5" i="10"/>
  <c r="L8" i="10"/>
  <c r="H11" i="10"/>
  <c r="W4" i="10"/>
  <c r="W5" i="10"/>
  <c r="W6" i="10"/>
  <c r="W7" i="10"/>
  <c r="W8" i="10"/>
  <c r="W11" i="10"/>
  <c r="W12" i="10"/>
  <c r="W13" i="10"/>
  <c r="W14" i="10"/>
  <c r="W3" i="10"/>
  <c r="W11" i="5" l="1"/>
  <c r="W7" i="30"/>
  <c r="D7" i="30"/>
  <c r="T7" i="30" s="1"/>
  <c r="Y3" i="25"/>
  <c r="X15" i="25"/>
  <c r="W5" i="24"/>
  <c r="W13" i="23"/>
  <c r="D15" i="18"/>
  <c r="T15" i="18" s="1"/>
  <c r="W13" i="17"/>
  <c r="W13" i="16"/>
  <c r="W11" i="15"/>
  <c r="W11" i="14"/>
  <c r="W15" i="10"/>
  <c r="W11" i="12"/>
  <c r="W15" i="11"/>
  <c r="W15" i="9"/>
  <c r="X15" i="9" s="1"/>
  <c r="W9" i="8"/>
  <c r="W9" i="6"/>
  <c r="W9" i="7"/>
  <c r="X9" i="7" s="1"/>
  <c r="D9" i="7"/>
  <c r="U9" i="7" s="1"/>
  <c r="D11" i="3"/>
  <c r="V11" i="3" s="1"/>
  <c r="W17" i="2"/>
  <c r="P13" i="1"/>
  <c r="Z4" i="29"/>
  <c r="Z19" i="21"/>
  <c r="T6" i="23"/>
  <c r="P6" i="23"/>
  <c r="X3" i="15"/>
  <c r="Q9" i="21" s="1"/>
  <c r="D11" i="5"/>
  <c r="X10" i="2"/>
  <c r="C10" i="21" s="1"/>
  <c r="D11" i="14"/>
  <c r="D9" i="8"/>
  <c r="L3" i="9"/>
  <c r="D17" i="2"/>
  <c r="X4" i="31"/>
  <c r="AA2" i="29" s="1"/>
  <c r="D15" i="10"/>
  <c r="D15" i="11"/>
  <c r="D15" i="25"/>
  <c r="D11" i="12"/>
  <c r="D13" i="16"/>
  <c r="D13" i="23"/>
  <c r="D5" i="24"/>
  <c r="D11" i="15"/>
  <c r="D17" i="1"/>
  <c r="X10" i="3"/>
  <c r="D16" i="21" s="1"/>
  <c r="X7" i="3"/>
  <c r="D7" i="21" s="1"/>
  <c r="X10" i="5"/>
  <c r="H16" i="21" s="1"/>
  <c r="X9" i="15"/>
  <c r="Q15" i="21" s="1"/>
  <c r="X5" i="15"/>
  <c r="Q11" i="21" s="1"/>
  <c r="V4" i="31"/>
  <c r="D9" i="6"/>
  <c r="D5" i="13"/>
  <c r="P3" i="30"/>
  <c r="V9" i="10"/>
  <c r="X8" i="10"/>
  <c r="O10" i="21" s="1"/>
  <c r="X4" i="10"/>
  <c r="O6" i="21" s="1"/>
  <c r="D13" i="17"/>
  <c r="D9" i="20"/>
  <c r="T3" i="23"/>
  <c r="T3" i="24"/>
  <c r="U10" i="10"/>
  <c r="V10" i="10"/>
  <c r="X14" i="10"/>
  <c r="O16" i="21" s="1"/>
  <c r="X13" i="10"/>
  <c r="O15" i="21" s="1"/>
  <c r="X11" i="10"/>
  <c r="O13" i="21" s="1"/>
  <c r="U9" i="10"/>
  <c r="X7" i="10"/>
  <c r="O9" i="21" s="1"/>
  <c r="X5" i="10"/>
  <c r="O7" i="21" s="1"/>
  <c r="X3" i="10"/>
  <c r="X12" i="10"/>
  <c r="O14" i="21" s="1"/>
  <c r="X6" i="10"/>
  <c r="O8" i="21" s="1"/>
  <c r="X8" i="6"/>
  <c r="F14" i="21" s="1"/>
  <c r="X4" i="6"/>
  <c r="F10" i="21" s="1"/>
  <c r="X8" i="3"/>
  <c r="D8" i="21" s="1"/>
  <c r="X6" i="5"/>
  <c r="X5" i="8"/>
  <c r="I9" i="21" s="1"/>
  <c r="X4" i="8"/>
  <c r="I7" i="21" s="1"/>
  <c r="X3" i="8"/>
  <c r="X6" i="7"/>
  <c r="E12" i="21" s="1"/>
  <c r="X6" i="6"/>
  <c r="F12" i="21" s="1"/>
  <c r="X3" i="30"/>
  <c r="X4" i="30"/>
  <c r="Y12" i="21" s="1"/>
  <c r="L3" i="30"/>
  <c r="T3" i="30"/>
  <c r="L4" i="30"/>
  <c r="T4" i="30"/>
  <c r="H3" i="30"/>
  <c r="H4" i="30"/>
  <c r="X3" i="6"/>
  <c r="F9" i="21" s="1"/>
  <c r="X5" i="5"/>
  <c r="X8" i="15"/>
  <c r="Q14" i="21" s="1"/>
  <c r="X4" i="15"/>
  <c r="Q10" i="21" s="1"/>
  <c r="X8" i="7"/>
  <c r="E14" i="21" s="1"/>
  <c r="X4" i="7"/>
  <c r="E10" i="21" s="1"/>
  <c r="X10" i="15"/>
  <c r="Q16" i="21" s="1"/>
  <c r="X7" i="15"/>
  <c r="Q13" i="21" s="1"/>
  <c r="X6" i="21"/>
  <c r="X7" i="21"/>
  <c r="X8" i="21"/>
  <c r="X9" i="21"/>
  <c r="X10" i="21"/>
  <c r="X11" i="21"/>
  <c r="X12" i="21"/>
  <c r="X13" i="21"/>
  <c r="X14" i="21"/>
  <c r="X3" i="24"/>
  <c r="X4" i="24"/>
  <c r="W16" i="21" s="1"/>
  <c r="H3" i="24"/>
  <c r="P3" i="24"/>
  <c r="P4" i="24"/>
  <c r="L3" i="24"/>
  <c r="L4" i="24"/>
  <c r="X3" i="23"/>
  <c r="X4" i="23"/>
  <c r="V6" i="21" s="1"/>
  <c r="X5" i="23"/>
  <c r="V7" i="21" s="1"/>
  <c r="X6" i="23"/>
  <c r="V8" i="21" s="1"/>
  <c r="X7" i="23"/>
  <c r="V9" i="21" s="1"/>
  <c r="X8" i="23"/>
  <c r="V10" i="21" s="1"/>
  <c r="X9" i="23"/>
  <c r="V11" i="21" s="1"/>
  <c r="X10" i="23"/>
  <c r="V12" i="21" s="1"/>
  <c r="H3" i="23"/>
  <c r="P3" i="23"/>
  <c r="H4" i="23"/>
  <c r="P4" i="23"/>
  <c r="H5" i="23"/>
  <c r="P5" i="23"/>
  <c r="H6" i="23"/>
  <c r="H7" i="23"/>
  <c r="P7" i="23"/>
  <c r="H8" i="23"/>
  <c r="P8" i="23"/>
  <c r="H9" i="23"/>
  <c r="P9" i="23"/>
  <c r="H10" i="23"/>
  <c r="P10" i="23"/>
  <c r="L3" i="23"/>
  <c r="L4" i="23"/>
  <c r="L5" i="23"/>
  <c r="L6" i="23"/>
  <c r="L7" i="23"/>
  <c r="L8" i="23"/>
  <c r="L9" i="23"/>
  <c r="L10" i="23"/>
  <c r="X12" i="17"/>
  <c r="S16" i="21" s="1"/>
  <c r="X10" i="17"/>
  <c r="S14" i="21" s="1"/>
  <c r="X9" i="17"/>
  <c r="S13" i="21" s="1"/>
  <c r="X8" i="17"/>
  <c r="S12" i="21" s="1"/>
  <c r="X7" i="17"/>
  <c r="S11" i="21" s="1"/>
  <c r="X6" i="17"/>
  <c r="S10" i="21" s="1"/>
  <c r="X5" i="17"/>
  <c r="S9" i="21" s="1"/>
  <c r="X4" i="17"/>
  <c r="S8" i="21" s="1"/>
  <c r="X3" i="17"/>
  <c r="S7" i="21" s="1"/>
  <c r="X10" i="14"/>
  <c r="P16" i="21" s="1"/>
  <c r="X9" i="14"/>
  <c r="X8" i="14"/>
  <c r="P14" i="21" s="1"/>
  <c r="X7" i="14"/>
  <c r="P13" i="21" s="1"/>
  <c r="X6" i="14"/>
  <c r="P12" i="21" s="1"/>
  <c r="X5" i="14"/>
  <c r="P11" i="21" s="1"/>
  <c r="X4" i="14"/>
  <c r="P10" i="21" s="1"/>
  <c r="X3" i="14"/>
  <c r="X14" i="9"/>
  <c r="J16" i="21" s="1"/>
  <c r="X13" i="9"/>
  <c r="J15" i="21" s="1"/>
  <c r="X12" i="9"/>
  <c r="J14" i="21" s="1"/>
  <c r="X11" i="9"/>
  <c r="J13" i="21" s="1"/>
  <c r="X10" i="9"/>
  <c r="J12" i="21" s="1"/>
  <c r="X9" i="9"/>
  <c r="J11" i="21" s="1"/>
  <c r="X8" i="9"/>
  <c r="X7" i="9"/>
  <c r="J9" i="21" s="1"/>
  <c r="X5" i="9"/>
  <c r="J7" i="21" s="1"/>
  <c r="X7" i="8"/>
  <c r="X6" i="8"/>
  <c r="I11" i="21" s="1"/>
  <c r="X16" i="2"/>
  <c r="C16" i="21" s="1"/>
  <c r="X15" i="2"/>
  <c r="C15" i="21" s="1"/>
  <c r="X14" i="2"/>
  <c r="C14" i="21" s="1"/>
  <c r="X13" i="2"/>
  <c r="C13" i="21" s="1"/>
  <c r="X12" i="2"/>
  <c r="C12" i="21" s="1"/>
  <c r="X11" i="2"/>
  <c r="C11" i="21" s="1"/>
  <c r="X9" i="2"/>
  <c r="C9" i="21" s="1"/>
  <c r="X8" i="2"/>
  <c r="C8" i="21" s="1"/>
  <c r="X7" i="2"/>
  <c r="C7" i="21" s="1"/>
  <c r="X12" i="16"/>
  <c r="R16" i="21" s="1"/>
  <c r="X11" i="16"/>
  <c r="R15" i="21" s="1"/>
  <c r="X10" i="16"/>
  <c r="R14" i="21" s="1"/>
  <c r="X9" i="16"/>
  <c r="R13" i="21" s="1"/>
  <c r="X8" i="16"/>
  <c r="R12" i="21" s="1"/>
  <c r="X7" i="16"/>
  <c r="R11" i="21" s="1"/>
  <c r="X6" i="16"/>
  <c r="R10" i="21" s="1"/>
  <c r="X4" i="16"/>
  <c r="R8" i="21" s="1"/>
  <c r="X3" i="16"/>
  <c r="X14" i="11"/>
  <c r="K16" i="21" s="1"/>
  <c r="X13" i="11"/>
  <c r="K15" i="21" s="1"/>
  <c r="X12" i="11"/>
  <c r="K14" i="21" s="1"/>
  <c r="X11" i="11"/>
  <c r="K13" i="21" s="1"/>
  <c r="X10" i="11"/>
  <c r="K12" i="21" s="1"/>
  <c r="X9" i="11"/>
  <c r="K11" i="21" s="1"/>
  <c r="X4" i="11"/>
  <c r="K6" i="21" s="1"/>
  <c r="X3" i="11"/>
  <c r="X6" i="2"/>
  <c r="C6" i="21" s="1"/>
  <c r="X5" i="2"/>
  <c r="C5" i="21" s="1"/>
  <c r="X4" i="2"/>
  <c r="X3" i="2"/>
  <c r="X5" i="16"/>
  <c r="R9" i="21" s="1"/>
  <c r="X6" i="15"/>
  <c r="Q12" i="21" s="1"/>
  <c r="X3" i="3"/>
  <c r="X5" i="3"/>
  <c r="D5" i="21" s="1"/>
  <c r="X6" i="3"/>
  <c r="D6" i="21" s="1"/>
  <c r="X4" i="3"/>
  <c r="X7" i="7"/>
  <c r="E13" i="21" s="1"/>
  <c r="X5" i="7"/>
  <c r="E11" i="21" s="1"/>
  <c r="X3" i="5"/>
  <c r="H5" i="21" s="1"/>
  <c r="X7" i="6"/>
  <c r="X5" i="6"/>
  <c r="F11" i="21" s="1"/>
  <c r="X3" i="7"/>
  <c r="E9" i="21" s="1"/>
  <c r="X9" i="3"/>
  <c r="D15" i="21" s="1"/>
  <c r="H4" i="4"/>
  <c r="H5" i="4"/>
  <c r="T6" i="4"/>
  <c r="P7" i="4"/>
  <c r="H8" i="4"/>
  <c r="T9" i="4"/>
  <c r="P10" i="4"/>
  <c r="H11" i="4"/>
  <c r="P12" i="4"/>
  <c r="L13" i="4"/>
  <c r="T14" i="4"/>
  <c r="H15" i="4"/>
  <c r="L16" i="4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4" i="20"/>
  <c r="X4" i="20" s="1"/>
  <c r="U6" i="21" s="1"/>
  <c r="W5" i="20"/>
  <c r="X5" i="20" s="1"/>
  <c r="U7" i="21" s="1"/>
  <c r="W6" i="20"/>
  <c r="X6" i="20" s="1"/>
  <c r="U8" i="21" s="1"/>
  <c r="W7" i="20"/>
  <c r="X7" i="20" s="1"/>
  <c r="U9" i="21" s="1"/>
  <c r="W8" i="20"/>
  <c r="X8" i="20" s="1"/>
  <c r="U10" i="21" s="1"/>
  <c r="W3" i="20"/>
  <c r="T8" i="20"/>
  <c r="P8" i="20"/>
  <c r="L8" i="20"/>
  <c r="H8" i="20"/>
  <c r="T7" i="20"/>
  <c r="P7" i="20"/>
  <c r="L7" i="20"/>
  <c r="H7" i="20"/>
  <c r="T6" i="20"/>
  <c r="P6" i="20"/>
  <c r="L6" i="20"/>
  <c r="H6" i="20"/>
  <c r="T5" i="20"/>
  <c r="P5" i="20"/>
  <c r="L5" i="20"/>
  <c r="H5" i="20"/>
  <c r="T4" i="20"/>
  <c r="P4" i="20"/>
  <c r="L4" i="20"/>
  <c r="H4" i="20"/>
  <c r="T3" i="20"/>
  <c r="P3" i="20"/>
  <c r="H3" i="20"/>
  <c r="X3" i="13"/>
  <c r="X4" i="13"/>
  <c r="M14" i="21" s="1"/>
  <c r="W5" i="18"/>
  <c r="X5" i="18" s="1"/>
  <c r="T7" i="21" s="1"/>
  <c r="W6" i="18"/>
  <c r="X6" i="18" s="1"/>
  <c r="W7" i="18"/>
  <c r="X7" i="18" s="1"/>
  <c r="W8" i="18"/>
  <c r="X8" i="18" s="1"/>
  <c r="T10" i="21" s="1"/>
  <c r="W9" i="18"/>
  <c r="X9" i="18" s="1"/>
  <c r="T11" i="21" s="1"/>
  <c r="W10" i="18"/>
  <c r="X10" i="18" s="1"/>
  <c r="T12" i="21" s="1"/>
  <c r="W11" i="18"/>
  <c r="X11" i="18" s="1"/>
  <c r="T13" i="21" s="1"/>
  <c r="W12" i="18"/>
  <c r="X12" i="18" s="1"/>
  <c r="T14" i="21" s="1"/>
  <c r="W14" i="18"/>
  <c r="X14" i="18" s="1"/>
  <c r="T16" i="21" s="1"/>
  <c r="W3" i="18"/>
  <c r="H6" i="18"/>
  <c r="L6" i="18"/>
  <c r="T6" i="18"/>
  <c r="T14" i="18"/>
  <c r="L14" i="18"/>
  <c r="H14" i="18"/>
  <c r="T12" i="18"/>
  <c r="L12" i="18"/>
  <c r="H12" i="18"/>
  <c r="T11" i="18"/>
  <c r="L11" i="18"/>
  <c r="H11" i="18"/>
  <c r="T10" i="18"/>
  <c r="L10" i="18"/>
  <c r="H10" i="18"/>
  <c r="T9" i="18"/>
  <c r="L9" i="18"/>
  <c r="H9" i="18"/>
  <c r="T8" i="18"/>
  <c r="L8" i="18"/>
  <c r="H8" i="18"/>
  <c r="T7" i="18"/>
  <c r="L7" i="18"/>
  <c r="H7" i="18"/>
  <c r="T5" i="18"/>
  <c r="L5" i="18"/>
  <c r="H5" i="18"/>
  <c r="T3" i="18"/>
  <c r="P3" i="18"/>
  <c r="L3" i="18"/>
  <c r="H3" i="18"/>
  <c r="T12" i="17"/>
  <c r="P12" i="17"/>
  <c r="H12" i="17"/>
  <c r="T10" i="17"/>
  <c r="P10" i="17"/>
  <c r="L10" i="17"/>
  <c r="H10" i="17"/>
  <c r="T9" i="17"/>
  <c r="P9" i="17"/>
  <c r="L9" i="17"/>
  <c r="H9" i="17"/>
  <c r="T8" i="17"/>
  <c r="P8" i="17"/>
  <c r="L8" i="17"/>
  <c r="H8" i="17"/>
  <c r="P7" i="17"/>
  <c r="L7" i="17"/>
  <c r="H7" i="17"/>
  <c r="T6" i="17"/>
  <c r="P6" i="17"/>
  <c r="L6" i="17"/>
  <c r="H6" i="17"/>
  <c r="T5" i="17"/>
  <c r="P5" i="17"/>
  <c r="L5" i="17"/>
  <c r="H5" i="17"/>
  <c r="T4" i="17"/>
  <c r="P4" i="17"/>
  <c r="L4" i="17"/>
  <c r="H4" i="17"/>
  <c r="T3" i="17"/>
  <c r="P3" i="17"/>
  <c r="L3" i="17"/>
  <c r="H3" i="17"/>
  <c r="T12" i="16"/>
  <c r="P12" i="16"/>
  <c r="L12" i="16"/>
  <c r="H12" i="16"/>
  <c r="T11" i="16"/>
  <c r="P11" i="16"/>
  <c r="L11" i="16"/>
  <c r="H11" i="16"/>
  <c r="T10" i="16"/>
  <c r="P10" i="16"/>
  <c r="L10" i="16"/>
  <c r="H10" i="16"/>
  <c r="T9" i="16"/>
  <c r="P9" i="16"/>
  <c r="L9" i="16"/>
  <c r="H9" i="16"/>
  <c r="T8" i="16"/>
  <c r="P8" i="16"/>
  <c r="L8" i="16"/>
  <c r="H8" i="16"/>
  <c r="T7" i="16"/>
  <c r="P7" i="16"/>
  <c r="L7" i="16"/>
  <c r="H7" i="16"/>
  <c r="T6" i="16"/>
  <c r="P6" i="16"/>
  <c r="L6" i="16"/>
  <c r="H6" i="16"/>
  <c r="T5" i="16"/>
  <c r="P5" i="16"/>
  <c r="L5" i="16"/>
  <c r="H5" i="16"/>
  <c r="T4" i="16"/>
  <c r="P4" i="16"/>
  <c r="L4" i="16"/>
  <c r="H4" i="16"/>
  <c r="T3" i="16"/>
  <c r="P3" i="16"/>
  <c r="L3" i="16"/>
  <c r="H3" i="16"/>
  <c r="T10" i="15"/>
  <c r="P10" i="15"/>
  <c r="L10" i="15"/>
  <c r="H10" i="15"/>
  <c r="T9" i="15"/>
  <c r="P9" i="15"/>
  <c r="L9" i="15"/>
  <c r="H9" i="15"/>
  <c r="T8" i="15"/>
  <c r="P8" i="15"/>
  <c r="L8" i="15"/>
  <c r="H8" i="15"/>
  <c r="T7" i="15"/>
  <c r="P7" i="15"/>
  <c r="L7" i="15"/>
  <c r="H7" i="15"/>
  <c r="T6" i="15"/>
  <c r="P6" i="15"/>
  <c r="L6" i="15"/>
  <c r="H6" i="15"/>
  <c r="T5" i="15"/>
  <c r="P5" i="15"/>
  <c r="L5" i="15"/>
  <c r="H5" i="15"/>
  <c r="T4" i="15"/>
  <c r="P4" i="15"/>
  <c r="L4" i="15"/>
  <c r="T3" i="15"/>
  <c r="P3" i="15"/>
  <c r="L3" i="15"/>
  <c r="H3" i="15"/>
  <c r="T10" i="14"/>
  <c r="P10" i="14"/>
  <c r="L10" i="14"/>
  <c r="H10" i="14"/>
  <c r="T9" i="14"/>
  <c r="P9" i="14"/>
  <c r="L9" i="14"/>
  <c r="H9" i="14"/>
  <c r="T8" i="14"/>
  <c r="P8" i="14"/>
  <c r="L8" i="14"/>
  <c r="H8" i="14"/>
  <c r="T7" i="14"/>
  <c r="P7" i="14"/>
  <c r="L7" i="14"/>
  <c r="H7" i="14"/>
  <c r="T6" i="14"/>
  <c r="P6" i="14"/>
  <c r="L6" i="14"/>
  <c r="H6" i="14"/>
  <c r="T5" i="14"/>
  <c r="P5" i="14"/>
  <c r="L5" i="14"/>
  <c r="H5" i="14"/>
  <c r="T4" i="14"/>
  <c r="P4" i="14"/>
  <c r="L4" i="14"/>
  <c r="H4" i="14"/>
  <c r="T3" i="14"/>
  <c r="P3" i="14"/>
  <c r="L3" i="14"/>
  <c r="H3" i="14"/>
  <c r="T4" i="13"/>
  <c r="P4" i="13"/>
  <c r="L4" i="13"/>
  <c r="H4" i="13"/>
  <c r="T3" i="13"/>
  <c r="P3" i="13"/>
  <c r="L3" i="13"/>
  <c r="T14" i="11"/>
  <c r="P14" i="11"/>
  <c r="L14" i="11"/>
  <c r="H14" i="11"/>
  <c r="T13" i="11"/>
  <c r="P13" i="11"/>
  <c r="L13" i="11"/>
  <c r="H13" i="11"/>
  <c r="T12" i="11"/>
  <c r="P12" i="11"/>
  <c r="L12" i="11"/>
  <c r="H12" i="11"/>
  <c r="T11" i="11"/>
  <c r="P11" i="11"/>
  <c r="L11" i="11"/>
  <c r="H11" i="11"/>
  <c r="T10" i="11"/>
  <c r="P10" i="11"/>
  <c r="L10" i="11"/>
  <c r="H10" i="11"/>
  <c r="T9" i="11"/>
  <c r="P9" i="11"/>
  <c r="L9" i="11"/>
  <c r="H9" i="11"/>
  <c r="T4" i="11"/>
  <c r="P4" i="11"/>
  <c r="L4" i="11"/>
  <c r="H4" i="11"/>
  <c r="T3" i="11"/>
  <c r="P3" i="11"/>
  <c r="L3" i="11"/>
  <c r="H3" i="11"/>
  <c r="T14" i="10"/>
  <c r="P14" i="10"/>
  <c r="L14" i="10"/>
  <c r="H14" i="10"/>
  <c r="T13" i="10"/>
  <c r="P13" i="10"/>
  <c r="L13" i="10"/>
  <c r="H13" i="10"/>
  <c r="T12" i="10"/>
  <c r="P12" i="10"/>
  <c r="L12" i="10"/>
  <c r="H12" i="10"/>
  <c r="T11" i="10"/>
  <c r="P11" i="10"/>
  <c r="L11" i="10"/>
  <c r="T8" i="10"/>
  <c r="P8" i="10"/>
  <c r="H8" i="10"/>
  <c r="T7" i="10"/>
  <c r="P7" i="10"/>
  <c r="L7" i="10"/>
  <c r="H7" i="10"/>
  <c r="T6" i="10"/>
  <c r="P6" i="10"/>
  <c r="L6" i="10"/>
  <c r="H6" i="10"/>
  <c r="T5" i="10"/>
  <c r="P5" i="10"/>
  <c r="H5" i="10"/>
  <c r="T4" i="10"/>
  <c r="P4" i="10"/>
  <c r="L4" i="10"/>
  <c r="H4" i="10"/>
  <c r="T3" i="10"/>
  <c r="P3" i="10"/>
  <c r="L3" i="10"/>
  <c r="H3" i="10"/>
  <c r="T14" i="9"/>
  <c r="P14" i="9"/>
  <c r="L14" i="9"/>
  <c r="T13" i="9"/>
  <c r="P13" i="9"/>
  <c r="L13" i="9"/>
  <c r="T12" i="9"/>
  <c r="L12" i="9"/>
  <c r="T11" i="9"/>
  <c r="P11" i="9"/>
  <c r="L11" i="9"/>
  <c r="T10" i="9"/>
  <c r="P10" i="9"/>
  <c r="L10" i="9"/>
  <c r="T9" i="9"/>
  <c r="P9" i="9"/>
  <c r="L9" i="9"/>
  <c r="T8" i="9"/>
  <c r="P8" i="9"/>
  <c r="L8" i="9"/>
  <c r="T7" i="9"/>
  <c r="P7" i="9"/>
  <c r="L7" i="9"/>
  <c r="T5" i="9"/>
  <c r="P5" i="9"/>
  <c r="L5" i="9"/>
  <c r="T3" i="9"/>
  <c r="P3" i="9"/>
  <c r="T8" i="7"/>
  <c r="P8" i="7"/>
  <c r="L8" i="7"/>
  <c r="H8" i="7"/>
  <c r="T7" i="7"/>
  <c r="P7" i="7"/>
  <c r="L7" i="7"/>
  <c r="H7" i="7"/>
  <c r="T6" i="7"/>
  <c r="P6" i="7"/>
  <c r="L6" i="7"/>
  <c r="H6" i="7"/>
  <c r="T5" i="7"/>
  <c r="P5" i="7"/>
  <c r="L5" i="7"/>
  <c r="H5" i="7"/>
  <c r="T4" i="7"/>
  <c r="P4" i="7"/>
  <c r="L4" i="7"/>
  <c r="H4" i="7"/>
  <c r="T3" i="7"/>
  <c r="P3" i="7"/>
  <c r="L3" i="7"/>
  <c r="H3" i="7"/>
  <c r="T8" i="6"/>
  <c r="P8" i="6"/>
  <c r="L8" i="6"/>
  <c r="H8" i="6"/>
  <c r="T7" i="6"/>
  <c r="P7" i="6"/>
  <c r="L7" i="6"/>
  <c r="H7" i="6"/>
  <c r="T6" i="6"/>
  <c r="P6" i="6"/>
  <c r="L6" i="6"/>
  <c r="H6" i="6"/>
  <c r="T5" i="6"/>
  <c r="P5" i="6"/>
  <c r="L5" i="6"/>
  <c r="H5" i="6"/>
  <c r="T4" i="6"/>
  <c r="P4" i="6"/>
  <c r="L4" i="6"/>
  <c r="H4" i="6"/>
  <c r="T3" i="6"/>
  <c r="P3" i="6"/>
  <c r="L3" i="6"/>
  <c r="T10" i="3"/>
  <c r="P10" i="3"/>
  <c r="H10" i="3"/>
  <c r="T9" i="3"/>
  <c r="P9" i="3"/>
  <c r="L9" i="3"/>
  <c r="H9" i="3"/>
  <c r="T8" i="3"/>
  <c r="P8" i="3"/>
  <c r="L8" i="3"/>
  <c r="H8" i="3"/>
  <c r="T7" i="3"/>
  <c r="P7" i="3"/>
  <c r="L7" i="3"/>
  <c r="H7" i="3"/>
  <c r="T6" i="3"/>
  <c r="P6" i="3"/>
  <c r="L6" i="3"/>
  <c r="H6" i="3"/>
  <c r="T5" i="3"/>
  <c r="P5" i="3"/>
  <c r="L5" i="3"/>
  <c r="H5" i="3"/>
  <c r="T4" i="3"/>
  <c r="P4" i="3"/>
  <c r="L4" i="3"/>
  <c r="H4" i="3"/>
  <c r="T3" i="3"/>
  <c r="P3" i="3"/>
  <c r="L3" i="3"/>
  <c r="H3" i="3"/>
  <c r="T4" i="2"/>
  <c r="T16" i="2"/>
  <c r="P4" i="2"/>
  <c r="P16" i="2"/>
  <c r="L4" i="2"/>
  <c r="L16" i="2"/>
  <c r="H4" i="2"/>
  <c r="H16" i="2"/>
  <c r="T5" i="1"/>
  <c r="T6" i="1"/>
  <c r="T7" i="1"/>
  <c r="T8" i="1"/>
  <c r="T9" i="1"/>
  <c r="T10" i="1"/>
  <c r="T11" i="1"/>
  <c r="T12" i="1"/>
  <c r="T13" i="1"/>
  <c r="T14" i="1"/>
  <c r="T15" i="1"/>
  <c r="T16" i="1"/>
  <c r="P5" i="1"/>
  <c r="P6" i="1"/>
  <c r="P7" i="1"/>
  <c r="P8" i="1"/>
  <c r="P9" i="1"/>
  <c r="P10" i="1"/>
  <c r="P11" i="1"/>
  <c r="P12" i="1"/>
  <c r="P14" i="1"/>
  <c r="P15" i="1"/>
  <c r="P16" i="1"/>
  <c r="L5" i="1"/>
  <c r="L6" i="1"/>
  <c r="L7" i="1"/>
  <c r="L8" i="1"/>
  <c r="L9" i="1"/>
  <c r="L10" i="1"/>
  <c r="L11" i="1"/>
  <c r="L12" i="1"/>
  <c r="L13" i="1"/>
  <c r="L14" i="1"/>
  <c r="L15" i="1"/>
  <c r="L16" i="1"/>
  <c r="T3" i="2"/>
  <c r="P3" i="2"/>
  <c r="L3" i="2"/>
  <c r="H3" i="2"/>
  <c r="T11" i="5" l="1"/>
  <c r="H11" i="5"/>
  <c r="V11" i="5"/>
  <c r="U11" i="5"/>
  <c r="X11" i="5"/>
  <c r="J8" i="21"/>
  <c r="J10" i="21"/>
  <c r="X13" i="16"/>
  <c r="X5" i="24"/>
  <c r="W17" i="21" s="1"/>
  <c r="X13" i="17"/>
  <c r="X9" i="8"/>
  <c r="I17" i="21" s="1"/>
  <c r="X7" i="30"/>
  <c r="Y17" i="21" s="1"/>
  <c r="V7" i="30"/>
  <c r="P7" i="30"/>
  <c r="U7" i="30"/>
  <c r="H7" i="30"/>
  <c r="L7" i="30"/>
  <c r="Y15" i="25"/>
  <c r="X17" i="21" s="1"/>
  <c r="U16" i="25"/>
  <c r="P15" i="25"/>
  <c r="H15" i="25"/>
  <c r="V15" i="25"/>
  <c r="L15" i="25"/>
  <c r="T15" i="25"/>
  <c r="W15" i="25"/>
  <c r="U5" i="24"/>
  <c r="H5" i="24"/>
  <c r="V5" i="24"/>
  <c r="L5" i="24"/>
  <c r="P5" i="24"/>
  <c r="T5" i="24"/>
  <c r="X13" i="23"/>
  <c r="V17" i="21" s="1"/>
  <c r="U13" i="23"/>
  <c r="H13" i="23"/>
  <c r="V13" i="23"/>
  <c r="L13" i="23"/>
  <c r="P13" i="23"/>
  <c r="T13" i="23"/>
  <c r="T9" i="20"/>
  <c r="U9" i="20"/>
  <c r="H9" i="20"/>
  <c r="P9" i="20"/>
  <c r="V9" i="20"/>
  <c r="L9" i="20"/>
  <c r="X3" i="20"/>
  <c r="U5" i="21" s="1"/>
  <c r="W9" i="20"/>
  <c r="X9" i="20" s="1"/>
  <c r="T8" i="21"/>
  <c r="T9" i="21"/>
  <c r="P15" i="18"/>
  <c r="V15" i="18"/>
  <c r="L15" i="18"/>
  <c r="U15" i="18"/>
  <c r="H15" i="18"/>
  <c r="X3" i="18"/>
  <c r="T5" i="21" s="1"/>
  <c r="W15" i="18"/>
  <c r="X15" i="18" s="1"/>
  <c r="U13" i="17"/>
  <c r="H13" i="17"/>
  <c r="P13" i="17"/>
  <c r="V13" i="17"/>
  <c r="L13" i="17"/>
  <c r="T13" i="17"/>
  <c r="T13" i="16"/>
  <c r="U13" i="16"/>
  <c r="H13" i="16"/>
  <c r="V13" i="16"/>
  <c r="L13" i="16"/>
  <c r="P13" i="16"/>
  <c r="X11" i="15"/>
  <c r="Q17" i="21" s="1"/>
  <c r="T11" i="15"/>
  <c r="U11" i="15"/>
  <c r="H11" i="15"/>
  <c r="V11" i="15"/>
  <c r="L11" i="15"/>
  <c r="P11" i="15"/>
  <c r="T11" i="14"/>
  <c r="U11" i="14"/>
  <c r="H11" i="14"/>
  <c r="V11" i="14"/>
  <c r="L11" i="14"/>
  <c r="P11" i="14"/>
  <c r="X11" i="14"/>
  <c r="T15" i="10"/>
  <c r="V15" i="10"/>
  <c r="P15" i="10"/>
  <c r="U15" i="10"/>
  <c r="H15" i="10"/>
  <c r="L15" i="10"/>
  <c r="X15" i="10"/>
  <c r="O17" i="21" s="1"/>
  <c r="U5" i="13"/>
  <c r="L5" i="13"/>
  <c r="P5" i="13"/>
  <c r="T5" i="13"/>
  <c r="V5" i="13"/>
  <c r="H5" i="13"/>
  <c r="X5" i="13"/>
  <c r="M17" i="21" s="1"/>
  <c r="X11" i="12"/>
  <c r="X15" i="11"/>
  <c r="V15" i="11"/>
  <c r="H15" i="11"/>
  <c r="P15" i="11"/>
  <c r="T15" i="11"/>
  <c r="U15" i="11"/>
  <c r="L15" i="11"/>
  <c r="T9" i="8"/>
  <c r="U9" i="8"/>
  <c r="L9" i="8"/>
  <c r="V9" i="8"/>
  <c r="P9" i="8"/>
  <c r="H9" i="8"/>
  <c r="L11" i="5"/>
  <c r="P11" i="5"/>
  <c r="W17" i="4"/>
  <c r="X9" i="6"/>
  <c r="T9" i="6"/>
  <c r="U9" i="6"/>
  <c r="P9" i="6"/>
  <c r="V9" i="6"/>
  <c r="H9" i="6"/>
  <c r="L9" i="6"/>
  <c r="T9" i="7"/>
  <c r="H9" i="7"/>
  <c r="V9" i="7"/>
  <c r="P9" i="7"/>
  <c r="L9" i="7"/>
  <c r="H11" i="3"/>
  <c r="T11" i="3"/>
  <c r="P11" i="3"/>
  <c r="L11" i="3"/>
  <c r="U11" i="3"/>
  <c r="X11" i="3"/>
  <c r="D17" i="21" s="1"/>
  <c r="L17" i="2"/>
  <c r="H17" i="2"/>
  <c r="U17" i="2"/>
  <c r="V17" i="2"/>
  <c r="P17" i="2"/>
  <c r="T17" i="2"/>
  <c r="X17" i="2"/>
  <c r="L17" i="1"/>
  <c r="V17" i="1"/>
  <c r="T17" i="1"/>
  <c r="H17" i="1"/>
  <c r="U17" i="1"/>
  <c r="P17" i="1"/>
  <c r="X17" i="1"/>
  <c r="H11" i="12"/>
  <c r="P11" i="12"/>
  <c r="T11" i="12"/>
  <c r="U11" i="12"/>
  <c r="L11" i="12"/>
  <c r="AA4" i="29"/>
  <c r="AA19" i="21"/>
  <c r="I5" i="21"/>
  <c r="V3" i="9"/>
  <c r="U3" i="9"/>
  <c r="V15" i="2"/>
  <c r="V11" i="2"/>
  <c r="P9" i="21"/>
  <c r="M13" i="21"/>
  <c r="R7" i="21"/>
  <c r="Y11" i="21"/>
  <c r="V9" i="2"/>
  <c r="K5" i="21"/>
  <c r="X5" i="21"/>
  <c r="U4" i="31"/>
  <c r="P15" i="21"/>
  <c r="V6" i="10"/>
  <c r="V3" i="10"/>
  <c r="O5" i="21"/>
  <c r="J5" i="21"/>
  <c r="V13" i="2"/>
  <c r="V7" i="2"/>
  <c r="V5" i="2"/>
  <c r="V16" i="2"/>
  <c r="V14" i="2"/>
  <c r="V12" i="2"/>
  <c r="V10" i="2"/>
  <c r="V8" i="2"/>
  <c r="V6" i="2"/>
  <c r="V4" i="2"/>
  <c r="T5" i="4"/>
  <c r="V5" i="21"/>
  <c r="V10" i="23"/>
  <c r="V8" i="23"/>
  <c r="V6" i="23"/>
  <c r="V4" i="23"/>
  <c r="V7" i="10"/>
  <c r="V5" i="10"/>
  <c r="V4" i="10"/>
  <c r="V14" i="9"/>
  <c r="V13" i="9"/>
  <c r="V12" i="9"/>
  <c r="V11" i="9"/>
  <c r="V10" i="9"/>
  <c r="V9" i="9"/>
  <c r="V8" i="9"/>
  <c r="V7" i="9"/>
  <c r="V5" i="9"/>
  <c r="V7" i="8"/>
  <c r="V6" i="8"/>
  <c r="V8" i="7"/>
  <c r="V7" i="7"/>
  <c r="V6" i="7"/>
  <c r="V5" i="7"/>
  <c r="V4" i="7"/>
  <c r="V10" i="3"/>
  <c r="V9" i="3"/>
  <c r="V8" i="3"/>
  <c r="V7" i="3"/>
  <c r="V6" i="3"/>
  <c r="V5" i="3"/>
  <c r="V4" i="3"/>
  <c r="V3" i="3"/>
  <c r="V3" i="7"/>
  <c r="V3" i="8"/>
  <c r="U8" i="10"/>
  <c r="V8" i="10"/>
  <c r="V6" i="18"/>
  <c r="D17" i="4"/>
  <c r="V9" i="23"/>
  <c r="V7" i="23"/>
  <c r="V5" i="23"/>
  <c r="V3" i="23"/>
  <c r="W15" i="21"/>
  <c r="U3" i="30"/>
  <c r="V3" i="30"/>
  <c r="V10" i="5"/>
  <c r="U10" i="5"/>
  <c r="V3" i="2"/>
  <c r="V3" i="5"/>
  <c r="V5" i="5"/>
  <c r="V6" i="5"/>
  <c r="V3" i="6"/>
  <c r="V4" i="6"/>
  <c r="V5" i="6"/>
  <c r="V6" i="6"/>
  <c r="V7" i="6"/>
  <c r="V8" i="6"/>
  <c r="V11" i="10"/>
  <c r="V12" i="10"/>
  <c r="V13" i="10"/>
  <c r="V14" i="10"/>
  <c r="V3" i="11"/>
  <c r="V4" i="11"/>
  <c r="V9" i="11"/>
  <c r="V10" i="11"/>
  <c r="V11" i="11"/>
  <c r="V12" i="11"/>
  <c r="V13" i="11"/>
  <c r="V14" i="11"/>
  <c r="V11" i="12"/>
  <c r="L19" i="21" s="1"/>
  <c r="V3" i="13"/>
  <c r="V4" i="13"/>
  <c r="V3" i="14"/>
  <c r="V4" i="14"/>
  <c r="V5" i="14"/>
  <c r="V6" i="14"/>
  <c r="V7" i="14"/>
  <c r="V8" i="14"/>
  <c r="V9" i="14"/>
  <c r="V10" i="14"/>
  <c r="V3" i="15"/>
  <c r="V4" i="15"/>
  <c r="V5" i="15"/>
  <c r="V6" i="15"/>
  <c r="V7" i="15"/>
  <c r="V8" i="15"/>
  <c r="V9" i="15"/>
  <c r="V10" i="15"/>
  <c r="V3" i="16"/>
  <c r="V4" i="16"/>
  <c r="V5" i="16"/>
  <c r="V6" i="16"/>
  <c r="V7" i="16"/>
  <c r="V8" i="16"/>
  <c r="V9" i="16"/>
  <c r="V10" i="16"/>
  <c r="V11" i="16"/>
  <c r="V12" i="16"/>
  <c r="V3" i="17"/>
  <c r="V4" i="17"/>
  <c r="V5" i="17"/>
  <c r="V6" i="17"/>
  <c r="V7" i="17"/>
  <c r="V8" i="17"/>
  <c r="V9" i="17"/>
  <c r="V10" i="17"/>
  <c r="V12" i="17"/>
  <c r="V3" i="18"/>
  <c r="V5" i="18"/>
  <c r="V7" i="18"/>
  <c r="V8" i="18"/>
  <c r="V9" i="18"/>
  <c r="V10" i="18"/>
  <c r="V11" i="18"/>
  <c r="V12" i="18"/>
  <c r="V14" i="18"/>
  <c r="V3" i="20"/>
  <c r="V4" i="20"/>
  <c r="V5" i="20"/>
  <c r="V6" i="20"/>
  <c r="V7" i="20"/>
  <c r="V8" i="20"/>
  <c r="V4" i="24"/>
  <c r="V3" i="24"/>
  <c r="W13" i="25"/>
  <c r="W12" i="25"/>
  <c r="W11" i="25"/>
  <c r="W10" i="25"/>
  <c r="W9" i="25"/>
  <c r="W8" i="25"/>
  <c r="W7" i="25"/>
  <c r="W6" i="25"/>
  <c r="W5" i="25"/>
  <c r="W4" i="25"/>
  <c r="W3" i="25"/>
  <c r="U4" i="30"/>
  <c r="V4" i="30"/>
  <c r="V4" i="8"/>
  <c r="V5" i="8"/>
  <c r="T11" i="4"/>
  <c r="T15" i="4"/>
  <c r="P15" i="4"/>
  <c r="L15" i="4"/>
  <c r="U15" i="4" s="1"/>
  <c r="X15" i="4"/>
  <c r="G15" i="21" s="1"/>
  <c r="H14" i="4"/>
  <c r="L14" i="4"/>
  <c r="P14" i="4"/>
  <c r="P11" i="4"/>
  <c r="L11" i="4"/>
  <c r="U11" i="4" s="1"/>
  <c r="X11" i="4"/>
  <c r="G11" i="21" s="1"/>
  <c r="T10" i="4"/>
  <c r="L7" i="4"/>
  <c r="T7" i="4"/>
  <c r="X7" i="4"/>
  <c r="G7" i="21" s="1"/>
  <c r="H7" i="4"/>
  <c r="H6" i="4"/>
  <c r="L6" i="4"/>
  <c r="P6" i="4"/>
  <c r="P5" i="4"/>
  <c r="Y7" i="3"/>
  <c r="U5" i="8"/>
  <c r="U4" i="8"/>
  <c r="U11" i="10"/>
  <c r="T8" i="4"/>
  <c r="H13" i="4"/>
  <c r="H16" i="4"/>
  <c r="T4" i="4"/>
  <c r="P9" i="4"/>
  <c r="T13" i="4"/>
  <c r="Y3" i="3"/>
  <c r="P4" i="4"/>
  <c r="P8" i="4"/>
  <c r="U5" i="20"/>
  <c r="L4" i="4"/>
  <c r="U4" i="4" s="1"/>
  <c r="L5" i="4"/>
  <c r="U5" i="4" s="1"/>
  <c r="L8" i="4"/>
  <c r="U8" i="4" s="1"/>
  <c r="L9" i="4"/>
  <c r="U9" i="4" s="1"/>
  <c r="L12" i="4"/>
  <c r="P13" i="4"/>
  <c r="P16" i="4"/>
  <c r="U10" i="9"/>
  <c r="U12" i="9"/>
  <c r="F13" i="21"/>
  <c r="Y5" i="3"/>
  <c r="Y9" i="3"/>
  <c r="T12" i="4"/>
  <c r="T16" i="4"/>
  <c r="X13" i="4"/>
  <c r="G13" i="21" s="1"/>
  <c r="X9" i="4"/>
  <c r="G9" i="21" s="1"/>
  <c r="X5" i="4"/>
  <c r="G5" i="21" s="1"/>
  <c r="V13" i="25"/>
  <c r="V12" i="25"/>
  <c r="V11" i="25"/>
  <c r="V10" i="25"/>
  <c r="V9" i="25"/>
  <c r="V8" i="25"/>
  <c r="V7" i="25"/>
  <c r="V6" i="25"/>
  <c r="V5" i="25"/>
  <c r="V4" i="25"/>
  <c r="V3" i="25"/>
  <c r="U4" i="24"/>
  <c r="U3" i="24"/>
  <c r="U10" i="23"/>
  <c r="U9" i="23"/>
  <c r="U8" i="23"/>
  <c r="U7" i="23"/>
  <c r="U6" i="23"/>
  <c r="U5" i="23"/>
  <c r="U4" i="23"/>
  <c r="U3" i="23"/>
  <c r="U8" i="20"/>
  <c r="U7" i="20"/>
  <c r="U6" i="20"/>
  <c r="U4" i="20"/>
  <c r="U7" i="17"/>
  <c r="U5" i="17"/>
  <c r="U9" i="17"/>
  <c r="U12" i="17"/>
  <c r="U3" i="17"/>
  <c r="U3" i="14"/>
  <c r="U14" i="9"/>
  <c r="U8" i="9"/>
  <c r="U5" i="9"/>
  <c r="U12" i="16"/>
  <c r="U11" i="16"/>
  <c r="U9" i="16"/>
  <c r="U7" i="16"/>
  <c r="U3" i="16"/>
  <c r="U13" i="11"/>
  <c r="U11" i="11"/>
  <c r="U9" i="11"/>
  <c r="U3" i="11"/>
  <c r="U5" i="16"/>
  <c r="U4" i="3"/>
  <c r="U3" i="7"/>
  <c r="U6" i="7"/>
  <c r="U7" i="8"/>
  <c r="U4" i="11"/>
  <c r="U10" i="11"/>
  <c r="U12" i="11"/>
  <c r="U14" i="11"/>
  <c r="U4" i="14"/>
  <c r="U6" i="14"/>
  <c r="U8" i="14"/>
  <c r="U4" i="17"/>
  <c r="U6" i="17"/>
  <c r="U8" i="17"/>
  <c r="U10" i="17"/>
  <c r="X16" i="4"/>
  <c r="G16" i="21" s="1"/>
  <c r="AC16" i="21" s="1"/>
  <c r="X8" i="4"/>
  <c r="G8" i="21" s="1"/>
  <c r="X6" i="4"/>
  <c r="X4" i="4"/>
  <c r="U4" i="15"/>
  <c r="U5" i="15"/>
  <c r="U6" i="15"/>
  <c r="U7" i="15"/>
  <c r="U8" i="15"/>
  <c r="U9" i="15"/>
  <c r="U10" i="15"/>
  <c r="U3" i="15"/>
  <c r="U6" i="5"/>
  <c r="U5" i="5"/>
  <c r="U3" i="5"/>
  <c r="U8" i="6"/>
  <c r="U6" i="6"/>
  <c r="U4" i="6"/>
  <c r="U8" i="7"/>
  <c r="U4" i="7"/>
  <c r="U5" i="7"/>
  <c r="U7" i="7"/>
  <c r="U6" i="3"/>
  <c r="U5" i="3"/>
  <c r="U3" i="3"/>
  <c r="U10" i="3"/>
  <c r="U9" i="3"/>
  <c r="U8" i="3"/>
  <c r="U7" i="3"/>
  <c r="U14" i="10"/>
  <c r="U13" i="10"/>
  <c r="U12" i="10"/>
  <c r="U4" i="10"/>
  <c r="U5" i="10"/>
  <c r="U7" i="10"/>
  <c r="U6" i="10"/>
  <c r="U3" i="10"/>
  <c r="X14" i="4"/>
  <c r="H12" i="4"/>
  <c r="X12" i="4"/>
  <c r="L10" i="4"/>
  <c r="H10" i="4"/>
  <c r="X10" i="4"/>
  <c r="U3" i="20"/>
  <c r="U4" i="13"/>
  <c r="U3" i="18"/>
  <c r="U8" i="18"/>
  <c r="U10" i="18"/>
  <c r="U12" i="18"/>
  <c r="U6" i="18"/>
  <c r="U5" i="18"/>
  <c r="U7" i="18"/>
  <c r="U9" i="18"/>
  <c r="U11" i="18"/>
  <c r="U14" i="18"/>
  <c r="U4" i="16"/>
  <c r="U6" i="16"/>
  <c r="U8" i="16"/>
  <c r="U10" i="16"/>
  <c r="U5" i="14"/>
  <c r="U7" i="14"/>
  <c r="U9" i="14"/>
  <c r="U10" i="14"/>
  <c r="U3" i="13"/>
  <c r="U7" i="9"/>
  <c r="U9" i="9"/>
  <c r="U11" i="9"/>
  <c r="U13" i="9"/>
  <c r="U3" i="8"/>
  <c r="U6" i="8"/>
  <c r="U3" i="6"/>
  <c r="U5" i="6"/>
  <c r="U7" i="6"/>
  <c r="AC15" i="21" l="1"/>
  <c r="G14" i="21"/>
  <c r="AC14" i="21" s="1"/>
  <c r="G12" i="21"/>
  <c r="AC12" i="21" s="1"/>
  <c r="AC8" i="21"/>
  <c r="G10" i="21"/>
  <c r="AC10" i="21" s="1"/>
  <c r="G6" i="21"/>
  <c r="AC6" i="21" s="1"/>
  <c r="AC9" i="21"/>
  <c r="AC13" i="21"/>
  <c r="AC7" i="21"/>
  <c r="AC11" i="21"/>
  <c r="AC5" i="21"/>
  <c r="X2" i="29"/>
  <c r="P17" i="4"/>
  <c r="T17" i="4"/>
  <c r="U17" i="4"/>
  <c r="H17" i="4"/>
  <c r="V17" i="4"/>
  <c r="L17" i="4"/>
  <c r="X17" i="4"/>
  <c r="W2" i="29"/>
  <c r="AA3" i="29"/>
  <c r="AA18" i="21"/>
  <c r="I2" i="29"/>
  <c r="Y2" i="29"/>
  <c r="V2" i="29"/>
  <c r="U2" i="29"/>
  <c r="U17" i="21"/>
  <c r="T2" i="29"/>
  <c r="T17" i="21"/>
  <c r="S2" i="29"/>
  <c r="S17" i="21"/>
  <c r="R2" i="29"/>
  <c r="R17" i="21"/>
  <c r="Q2" i="29"/>
  <c r="P2" i="29"/>
  <c r="P17" i="21"/>
  <c r="O2" i="29"/>
  <c r="M2" i="29"/>
  <c r="L2" i="29"/>
  <c r="L17" i="21"/>
  <c r="H2" i="29"/>
  <c r="H17" i="21"/>
  <c r="F2" i="29"/>
  <c r="F17" i="21"/>
  <c r="K2" i="29"/>
  <c r="K17" i="21"/>
  <c r="D2" i="29"/>
  <c r="C2" i="29"/>
  <c r="C17" i="21"/>
  <c r="B2" i="29"/>
  <c r="B17" i="21"/>
  <c r="E2" i="29"/>
  <c r="E17" i="21"/>
  <c r="J2" i="29"/>
  <c r="J17" i="21"/>
  <c r="X19" i="21"/>
  <c r="I19" i="21"/>
  <c r="X18" i="21"/>
  <c r="I18" i="21"/>
  <c r="D18" i="21"/>
  <c r="Y19" i="21"/>
  <c r="D19" i="21"/>
  <c r="R18" i="21"/>
  <c r="R19" i="21"/>
  <c r="Q3" i="29"/>
  <c r="Q4" i="29"/>
  <c r="V7" i="4"/>
  <c r="V10" i="4"/>
  <c r="V12" i="4"/>
  <c r="V6" i="4"/>
  <c r="V5" i="4"/>
  <c r="V11" i="4"/>
  <c r="V8" i="4"/>
  <c r="U16" i="4"/>
  <c r="V16" i="4"/>
  <c r="U13" i="4"/>
  <c r="V13" i="4"/>
  <c r="V14" i="4"/>
  <c r="V9" i="4"/>
  <c r="V15" i="4"/>
  <c r="V4" i="4"/>
  <c r="U14" i="4"/>
  <c r="U7" i="4"/>
  <c r="U6" i="4"/>
  <c r="U10" i="4"/>
  <c r="U12" i="4"/>
  <c r="X3" i="29" l="1"/>
  <c r="X4" i="29"/>
  <c r="W4" i="29"/>
  <c r="W19" i="21"/>
  <c r="W3" i="29"/>
  <c r="W18" i="21"/>
  <c r="V4" i="29"/>
  <c r="V19" i="21"/>
  <c r="V3" i="29"/>
  <c r="V18" i="21"/>
  <c r="U3" i="29"/>
  <c r="U18" i="21"/>
  <c r="U4" i="29"/>
  <c r="U19" i="21"/>
  <c r="T4" i="29"/>
  <c r="T19" i="21"/>
  <c r="T3" i="29"/>
  <c r="T18" i="21"/>
  <c r="S4" i="29"/>
  <c r="S19" i="21"/>
  <c r="S3" i="29"/>
  <c r="S18" i="21"/>
  <c r="R3" i="29"/>
  <c r="R4" i="29"/>
  <c r="P4" i="29"/>
  <c r="P19" i="21"/>
  <c r="Q19" i="21"/>
  <c r="P3" i="29"/>
  <c r="Q18" i="21"/>
  <c r="P18" i="21"/>
  <c r="O4" i="29"/>
  <c r="O19" i="21"/>
  <c r="O3" i="29"/>
  <c r="O18" i="21"/>
  <c r="M3" i="29"/>
  <c r="M18" i="21"/>
  <c r="M4" i="29"/>
  <c r="M19" i="21"/>
  <c r="L4" i="29"/>
  <c r="L3" i="29"/>
  <c r="L18" i="21"/>
  <c r="H3" i="29"/>
  <c r="H18" i="21"/>
  <c r="H4" i="29"/>
  <c r="H19" i="21"/>
  <c r="F3" i="29"/>
  <c r="F18" i="21"/>
  <c r="F4" i="29"/>
  <c r="F19" i="21"/>
  <c r="K4" i="29"/>
  <c r="K19" i="21"/>
  <c r="K3" i="29"/>
  <c r="K18" i="21"/>
  <c r="I4" i="29"/>
  <c r="I3" i="29"/>
  <c r="G2" i="29"/>
  <c r="AC2" i="29" s="1"/>
  <c r="G17" i="21"/>
  <c r="AC17" i="21" s="1"/>
  <c r="D4" i="29"/>
  <c r="D3" i="29"/>
  <c r="C3" i="29"/>
  <c r="C18" i="21"/>
  <c r="C4" i="29"/>
  <c r="C19" i="21"/>
  <c r="B4" i="29"/>
  <c r="B19" i="21"/>
  <c r="B3" i="29"/>
  <c r="B18" i="21"/>
  <c r="E3" i="29"/>
  <c r="E18" i="21"/>
  <c r="E4" i="29"/>
  <c r="E19" i="21"/>
  <c r="Y3" i="29"/>
  <c r="Y18" i="21"/>
  <c r="Y4" i="29"/>
  <c r="J3" i="29"/>
  <c r="J18" i="21"/>
  <c r="J4" i="29"/>
  <c r="J19" i="21"/>
  <c r="G4" i="29" l="1"/>
  <c r="AC4" i="29" s="1"/>
  <c r="G19" i="21"/>
  <c r="AC19" i="21" s="1"/>
  <c r="G3" i="29"/>
  <c r="AC3" i="29" s="1"/>
  <c r="G18" i="21"/>
  <c r="AC18" i="21" s="1"/>
</calcChain>
</file>

<file path=xl/sharedStrings.xml><?xml version="1.0" encoding="utf-8"?>
<sst xmlns="http://schemas.openxmlformats.org/spreadsheetml/2006/main" count="864" uniqueCount="111">
  <si>
    <t>№ п/п</t>
  </si>
  <si>
    <t>Клас</t>
  </si>
  <si>
    <t>Учитель</t>
  </si>
  <si>
    <t>К-сть учнів у класі</t>
  </si>
  <si>
    <t>Високий рівень</t>
  </si>
  <si>
    <t>Достатній рівень</t>
  </si>
  <si>
    <t>Середній рівень</t>
  </si>
  <si>
    <t>Низький рівень</t>
  </si>
  <si>
    <t>4-А</t>
  </si>
  <si>
    <t>4-Б</t>
  </si>
  <si>
    <t>5-А</t>
  </si>
  <si>
    <t>5-Б</t>
  </si>
  <si>
    <t>6-А</t>
  </si>
  <si>
    <t>6-Б</t>
  </si>
  <si>
    <t>7-А</t>
  </si>
  <si>
    <t>7-Б</t>
  </si>
  <si>
    <t>8-А</t>
  </si>
  <si>
    <t>8-Б</t>
  </si>
  <si>
    <t>9-А</t>
  </si>
  <si>
    <t>9-Б</t>
  </si>
  <si>
    <t>%</t>
  </si>
  <si>
    <t>Якість знань</t>
  </si>
  <si>
    <t>Середній бал</t>
  </si>
  <si>
    <t>Назарова М. В.</t>
  </si>
  <si>
    <t>Сума балів</t>
  </si>
  <si>
    <t>Смаглюкова</t>
  </si>
  <si>
    <t>Середні бали з предметів</t>
  </si>
  <si>
    <t>Класи</t>
  </si>
  <si>
    <t>Українська мова</t>
  </si>
  <si>
    <t>Українська література</t>
  </si>
  <si>
    <t>Математика</t>
  </si>
  <si>
    <t>Алгебра</t>
  </si>
  <si>
    <t>Геометрія</t>
  </si>
  <si>
    <t>Англійська мова</t>
  </si>
  <si>
    <t>Німецька мова</t>
  </si>
  <si>
    <t>Російська мова</t>
  </si>
  <si>
    <t>Зарубіжна література</t>
  </si>
  <si>
    <t>Історія Україна</t>
  </si>
  <si>
    <t>Всесвітня історія</t>
  </si>
  <si>
    <t>Правознавство</t>
  </si>
  <si>
    <t>Інформатика</t>
  </si>
  <si>
    <t>Фізика</t>
  </si>
  <si>
    <t>Хімія</t>
  </si>
  <si>
    <t>Біологія</t>
  </si>
  <si>
    <t>Географія</t>
  </si>
  <si>
    <t>Брахно І. В.</t>
  </si>
  <si>
    <t>Онуфрійчук Н. М.</t>
  </si>
  <si>
    <t>Адаменко О. Д.</t>
  </si>
  <si>
    <t>Сизько Г. Л.</t>
  </si>
  <si>
    <t>Коломієць О. А.</t>
  </si>
  <si>
    <t>Капленко О. М.</t>
  </si>
  <si>
    <t>Ткаченко</t>
  </si>
  <si>
    <t>Удод М. І.</t>
  </si>
  <si>
    <t>Коломієць</t>
  </si>
  <si>
    <t>Зараховано</t>
  </si>
  <si>
    <t>Образотворче мистецтво</t>
  </si>
  <si>
    <t>Основи здоровя</t>
  </si>
  <si>
    <t>Захист Вітчизни</t>
  </si>
  <si>
    <t>Фізична культура</t>
  </si>
  <si>
    <t>Середній бал класу</t>
  </si>
  <si>
    <t>Мистецтво</t>
  </si>
  <si>
    <t>Баглаєнко А. В.</t>
  </si>
  <si>
    <t>К-сть учнів у класі (оцінених)</t>
  </si>
  <si>
    <t>Успішність</t>
  </si>
  <si>
    <t>Астрономія</t>
  </si>
  <si>
    <t>Зуй І. В.</t>
  </si>
  <si>
    <t>Музичне мистецтво</t>
  </si>
  <si>
    <t>Не атестовано</t>
  </si>
  <si>
    <t>Ткаченко В. В.</t>
  </si>
  <si>
    <t>Назарова М. В., Удод М. І.</t>
  </si>
  <si>
    <t>Громадянська освіта</t>
  </si>
  <si>
    <t>Технології</t>
  </si>
  <si>
    <t>Алєксєюк В.С.</t>
  </si>
  <si>
    <t xml:space="preserve"> </t>
  </si>
  <si>
    <t>Соколенко В. М.</t>
  </si>
  <si>
    <t>Капленко В. М.</t>
  </si>
  <si>
    <t>Природознавство</t>
  </si>
  <si>
    <t>Трудове навчання</t>
  </si>
  <si>
    <t>Веретільник Л.І., Танська Н.В.</t>
  </si>
  <si>
    <t>Танська Н.В, Рибцова З.А.</t>
  </si>
  <si>
    <t>Веретільник Л.І., Тищенко Н.М.</t>
  </si>
  <si>
    <t>Рибцова З.А., Тищенко Н.М.</t>
  </si>
  <si>
    <t>Тищенко Н.М.</t>
  </si>
  <si>
    <t>РИбцова З.А., Танська Н,В.</t>
  </si>
  <si>
    <t>Танська Н.В, Веретільник</t>
  </si>
  <si>
    <t>Князєва О.В.</t>
  </si>
  <si>
    <t>Князєва О.В., Пузєєва І.Я.</t>
  </si>
  <si>
    <t>Князєва О.В., Алєксєюк</t>
  </si>
  <si>
    <t>Пузєєва І.Я.</t>
  </si>
  <si>
    <t>Веретільник Л.І., Павленко А.Г.</t>
  </si>
  <si>
    <t>Танська Н.В.</t>
  </si>
  <si>
    <t>Рибцова З.А.</t>
  </si>
  <si>
    <t>Веретільник Л.І.</t>
  </si>
  <si>
    <t>Павленко А.Г.</t>
  </si>
  <si>
    <t>5А</t>
  </si>
  <si>
    <t>Бузенко С.А.</t>
  </si>
  <si>
    <t>5Б</t>
  </si>
  <si>
    <t>6А</t>
  </si>
  <si>
    <t>Лукьященко В.І.</t>
  </si>
  <si>
    <t>6Б</t>
  </si>
  <si>
    <t>Сизько Г.Л.</t>
  </si>
  <si>
    <t>Адаменко О.Д.</t>
  </si>
  <si>
    <t>Онуфрійчук Н.М.</t>
  </si>
  <si>
    <t>Гудюк Н.С.</t>
  </si>
  <si>
    <t>Смаглюкова О.І.</t>
  </si>
  <si>
    <t xml:space="preserve">Назарова М. В., </t>
  </si>
  <si>
    <t>Удод М.І.</t>
  </si>
  <si>
    <t>Передерій</t>
  </si>
  <si>
    <t>Пустовіт О.О.</t>
  </si>
  <si>
    <t>Брахно І.В.</t>
  </si>
  <si>
    <t>Ярош І.В.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</si>
</sst>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10" fontId="0" fillId="0" borderId="1" xfId="0" applyNumberFormat="1" applyBorder="1"/>
    <xf numFmtId="10" fontId="0" fillId="0" borderId="4" xfId="0" applyNumberFormat="1" applyBorder="1"/>
    <xf numFmtId="0" fontId="1" fillId="0" borderId="1" xfId="0" applyFont="1" applyBorder="1" applyAlignment="1">
      <alignment horizontal="center"/>
    </xf>
    <xf numFmtId="165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9" fontId="1" fillId="0" borderId="1" xfId="0" applyNumberFormat="1" applyFont="1" applyBorder="1"/>
    <xf numFmtId="0" fontId="1" fillId="0" borderId="1" xfId="0" applyFont="1" applyBorder="1" applyAlignment="1">
      <alignment textRotation="90"/>
    </xf>
    <xf numFmtId="0" fontId="0" fillId="0" borderId="8" xfId="0" applyFill="1" applyBorder="1"/>
    <xf numFmtId="0" fontId="0" fillId="2" borderId="0" xfId="0" applyFill="1"/>
    <xf numFmtId="0" fontId="6" fillId="0" borderId="1" xfId="0" applyFont="1" applyBorder="1"/>
    <xf numFmtId="0" fontId="7" fillId="0" borderId="1" xfId="0" applyFont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7" fillId="0" borderId="1" xfId="0" applyFont="1" applyBorder="1" applyAlignment="1">
      <alignment textRotation="90"/>
    </xf>
    <xf numFmtId="0" fontId="6" fillId="0" borderId="0" xfId="0" applyFont="1"/>
    <xf numFmtId="164" fontId="6" fillId="0" borderId="1" xfId="0" applyNumberFormat="1" applyFont="1" applyBorder="1"/>
    <xf numFmtId="9" fontId="6" fillId="0" borderId="1" xfId="0" applyNumberFormat="1" applyFont="1" applyBorder="1"/>
    <xf numFmtId="9" fontId="6" fillId="0" borderId="1" xfId="1" applyFont="1" applyBorder="1"/>
    <xf numFmtId="10" fontId="0" fillId="0" borderId="8" xfId="0" applyNumberFormat="1" applyFill="1" applyBorder="1"/>
    <xf numFmtId="9" fontId="0" fillId="0" borderId="0" xfId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165" fontId="0" fillId="0" borderId="7" xfId="0" applyNumberFormat="1" applyFill="1" applyBorder="1"/>
    <xf numFmtId="0" fontId="0" fillId="0" borderId="4" xfId="0" applyNumberFormat="1" applyBorder="1"/>
    <xf numFmtId="0" fontId="0" fillId="0" borderId="3" xfId="0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9" fontId="0" fillId="0" borderId="1" xfId="0" applyNumberFormat="1" applyBorder="1"/>
    <xf numFmtId="9" fontId="1" fillId="0" borderId="1" xfId="0" applyNumberFormat="1" applyFont="1" applyFill="1" applyBorder="1"/>
    <xf numFmtId="9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0" fillId="0" borderId="4" xfId="0" applyNumberFormat="1" applyBorder="1"/>
    <xf numFmtId="9" fontId="1" fillId="0" borderId="4" xfId="0" applyNumberFormat="1" applyFont="1" applyBorder="1"/>
    <xf numFmtId="164" fontId="3" fillId="0" borderId="1" xfId="0" applyNumberFormat="1" applyFont="1" applyFill="1" applyBorder="1"/>
    <xf numFmtId="9" fontId="0" fillId="2" borderId="1" xfId="0" applyNumberFormat="1" applyFill="1" applyBorder="1"/>
    <xf numFmtId="9" fontId="0" fillId="2" borderId="4" xfId="0" applyNumberFormat="1" applyFill="1" applyBorder="1"/>
    <xf numFmtId="0" fontId="0" fillId="0" borderId="2" xfId="0" applyBorder="1"/>
    <xf numFmtId="9" fontId="0" fillId="0" borderId="2" xfId="0" applyNumberFormat="1" applyBorder="1"/>
    <xf numFmtId="9" fontId="0" fillId="0" borderId="12" xfId="0" applyNumberFormat="1" applyBorder="1"/>
    <xf numFmtId="0" fontId="0" fillId="0" borderId="1" xfId="0" applyNumberFormat="1" applyBorder="1"/>
    <xf numFmtId="0" fontId="0" fillId="0" borderId="1" xfId="0" applyNumberFormat="1" applyFill="1" applyBorder="1"/>
    <xf numFmtId="0" fontId="1" fillId="0" borderId="1" xfId="0" applyFont="1" applyBorder="1"/>
    <xf numFmtId="0" fontId="1" fillId="2" borderId="1" xfId="0" applyFont="1" applyFill="1" applyBorder="1"/>
    <xf numFmtId="9" fontId="0" fillId="0" borderId="3" xfId="0" applyNumberFormat="1" applyBorder="1"/>
    <xf numFmtId="9" fontId="1" fillId="0" borderId="3" xfId="0" applyNumberFormat="1" applyFont="1" applyBorder="1"/>
    <xf numFmtId="164" fontId="7" fillId="0" borderId="1" xfId="0" applyNumberFormat="1" applyFont="1" applyBorder="1"/>
    <xf numFmtId="9" fontId="7" fillId="0" borderId="1" xfId="0" applyNumberFormat="1" applyFont="1" applyBorder="1"/>
    <xf numFmtId="164" fontId="6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/>
    <xf numFmtId="164" fontId="0" fillId="0" borderId="1" xfId="0" applyNumberFormat="1" applyBorder="1"/>
    <xf numFmtId="0" fontId="0" fillId="2" borderId="11" xfId="0" applyFill="1" applyBorder="1"/>
    <xf numFmtId="0" fontId="0" fillId="2" borderId="3" xfId="0" applyFill="1" applyBorder="1"/>
    <xf numFmtId="1" fontId="0" fillId="2" borderId="1" xfId="0" applyNumberFormat="1" applyFill="1" applyBorder="1"/>
    <xf numFmtId="9" fontId="6" fillId="2" borderId="1" xfId="0" applyNumberFormat="1" applyFont="1" applyFill="1" applyBorder="1"/>
    <xf numFmtId="9" fontId="8" fillId="2" borderId="1" xfId="0" applyNumberFormat="1" applyFont="1" applyFill="1" applyBorder="1"/>
    <xf numFmtId="9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0" fillId="0" borderId="4" xfId="0" applyFill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/>
    <xf numFmtId="9" fontId="0" fillId="0" borderId="18" xfId="0" applyNumberFormat="1" applyBorder="1"/>
    <xf numFmtId="0" fontId="0" fillId="2" borderId="17" xfId="0" applyFill="1" applyBorder="1"/>
    <xf numFmtId="9" fontId="0" fillId="2" borderId="18" xfId="0" applyNumberFormat="1" applyFill="1" applyBorder="1"/>
    <xf numFmtId="9" fontId="1" fillId="0" borderId="18" xfId="0" applyNumberFormat="1" applyFont="1" applyBorder="1"/>
    <xf numFmtId="9" fontId="0" fillId="0" borderId="6" xfId="0" applyNumberFormat="1" applyBorder="1"/>
    <xf numFmtId="9" fontId="1" fillId="0" borderId="6" xfId="0" applyNumberFormat="1" applyFont="1" applyBorder="1"/>
    <xf numFmtId="0" fontId="0" fillId="0" borderId="18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9" fontId="1" fillId="0" borderId="18" xfId="0" applyNumberFormat="1" applyFont="1" applyFill="1" applyBorder="1"/>
    <xf numFmtId="0" fontId="1" fillId="0" borderId="3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readingOrder="1"/>
    </xf>
    <xf numFmtId="0" fontId="10" fillId="0" borderId="1" xfId="0" applyFont="1" applyBorder="1"/>
    <xf numFmtId="0" fontId="10" fillId="0" borderId="0" xfId="0" applyFont="1"/>
    <xf numFmtId="0" fontId="11" fillId="2" borderId="1" xfId="0" applyFont="1" applyFill="1" applyBorder="1" applyAlignment="1">
      <alignment horizontal="center"/>
    </xf>
    <xf numFmtId="0" fontId="11" fillId="0" borderId="1" xfId="0" applyFont="1" applyBorder="1"/>
    <xf numFmtId="9" fontId="11" fillId="0" borderId="1" xfId="0" applyNumberFormat="1" applyFont="1" applyBorder="1"/>
    <xf numFmtId="9" fontId="11" fillId="0" borderId="4" xfId="0" applyNumberFormat="1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8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Середні</a:t>
            </a:r>
            <a:r>
              <a:rPr lang="uk-UA" baseline="0"/>
              <a:t>й бал кожного класу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5137086396057"/>
          <c:y val="9.5506346689600619E-2"/>
          <c:w val="0.76138634736773558"/>
          <c:h val="0.84749330395134059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Класи!$A$3</c:f>
              <c:strCache>
                <c:ptCount val="1"/>
                <c:pt idx="0">
                  <c:v>4-А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88-473D-9CA0-C312754A77F7}"/>
            </c:ext>
          </c:extLst>
        </c:ser>
        <c:ser>
          <c:idx val="3"/>
          <c:order val="1"/>
          <c:tx>
            <c:strRef>
              <c:f>Класи!$A$4</c:f>
              <c:strCache>
                <c:ptCount val="1"/>
                <c:pt idx="0">
                  <c:v>4-Б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Класи!$AC$4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88-473D-9CA0-C312754A77F7}"/>
            </c:ext>
          </c:extLst>
        </c:ser>
        <c:ser>
          <c:idx val="4"/>
          <c:order val="2"/>
          <c:tx>
            <c:strRef>
              <c:f>Класи!$A$5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Класи!$AC$5</c:f>
              <c:numCache>
                <c:formatCode>General</c:formatCode>
                <c:ptCount val="1"/>
                <c:pt idx="0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88-473D-9CA0-C312754A77F7}"/>
            </c:ext>
          </c:extLst>
        </c:ser>
        <c:ser>
          <c:idx val="5"/>
          <c:order val="3"/>
          <c:tx>
            <c:strRef>
              <c:f>Класи!$A$6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Класи!$AC$6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88-473D-9CA0-C312754A77F7}"/>
            </c:ext>
          </c:extLst>
        </c:ser>
        <c:ser>
          <c:idx val="6"/>
          <c:order val="4"/>
          <c:tx>
            <c:strRef>
              <c:f>Класи!$A$7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Класи!$AC$7</c:f>
              <c:numCache>
                <c:formatCode>General</c:formatCode>
                <c:ptCount val="1"/>
                <c:pt idx="0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688-473D-9CA0-C312754A77F7}"/>
            </c:ext>
          </c:extLst>
        </c:ser>
        <c:ser>
          <c:idx val="7"/>
          <c:order val="5"/>
          <c:tx>
            <c:strRef>
              <c:f>Класи!$A$8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Класи!$AC$8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688-473D-9CA0-C312754A77F7}"/>
            </c:ext>
          </c:extLst>
        </c:ser>
        <c:ser>
          <c:idx val="8"/>
          <c:order val="6"/>
          <c:tx>
            <c:strRef>
              <c:f>Класи!$A$9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688-473D-9CA0-C312754A77F7}"/>
            </c:ext>
          </c:extLst>
        </c:ser>
        <c:ser>
          <c:idx val="9"/>
          <c:order val="7"/>
          <c:tx>
            <c:strRef>
              <c:f>Класи!$A$10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Класи!$AC$10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688-473D-9CA0-C312754A77F7}"/>
            </c:ext>
          </c:extLst>
        </c:ser>
        <c:ser>
          <c:idx val="10"/>
          <c:order val="8"/>
          <c:tx>
            <c:strRef>
              <c:f>Класи!$A$11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Класи!$AC$11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688-473D-9CA0-C312754A77F7}"/>
            </c:ext>
          </c:extLst>
        </c:ser>
        <c:ser>
          <c:idx val="11"/>
          <c:order val="9"/>
          <c:tx>
            <c:strRef>
              <c:f>Класи!$A$12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688-473D-9CA0-C312754A77F7}"/>
            </c:ext>
          </c:extLst>
        </c:ser>
        <c:ser>
          <c:idx val="12"/>
          <c:order val="10"/>
          <c:tx>
            <c:strRef>
              <c:f>Класи!$A$13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Класи!$AC$13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688-473D-9CA0-C312754A77F7}"/>
            </c:ext>
          </c:extLst>
        </c:ser>
        <c:ser>
          <c:idx val="13"/>
          <c:order val="11"/>
          <c:tx>
            <c:strRef>
              <c:f>Класи!$A$14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Класи!$AC$14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688-473D-9CA0-C312754A77F7}"/>
            </c:ext>
          </c:extLst>
        </c:ser>
        <c:ser>
          <c:idx val="14"/>
          <c:order val="12"/>
          <c:tx>
            <c:strRef>
              <c:f>Класи!$A$15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Класи!$AC$15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688-473D-9CA0-C312754A77F7}"/>
            </c:ext>
          </c:extLst>
        </c:ser>
        <c:ser>
          <c:idx val="16"/>
          <c:order val="13"/>
          <c:tx>
            <c:strRef>
              <c:f>Класи!$A$16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Класи!$A$3:$A$16</c:f>
              <c:strCache>
                <c:ptCount val="14"/>
                <c:pt idx="0">
                  <c:v>4-А</c:v>
                </c:pt>
                <c:pt idx="1">
                  <c:v>4-Б</c:v>
                </c:pt>
                <c:pt idx="2">
                  <c:v>5-А</c:v>
                </c:pt>
                <c:pt idx="3">
                  <c:v>5-Б</c:v>
                </c:pt>
                <c:pt idx="4">
                  <c:v>6-А</c:v>
                </c:pt>
                <c:pt idx="5">
                  <c:v>6-Б</c:v>
                </c:pt>
                <c:pt idx="6">
                  <c:v>7-А</c:v>
                </c:pt>
                <c:pt idx="7">
                  <c:v>7-Б</c:v>
                </c:pt>
                <c:pt idx="8">
                  <c:v>8-А</c:v>
                </c:pt>
                <c:pt idx="9">
                  <c:v>8-Б</c:v>
                </c:pt>
                <c:pt idx="10">
                  <c:v>9-А</c:v>
                </c:pt>
                <c:pt idx="11">
                  <c:v>9-Б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Класи!$AC$16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688-473D-9CA0-C312754A7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14976"/>
        <c:axId val="121525312"/>
      </c:barChart>
      <c:catAx>
        <c:axId val="4601497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21525312"/>
        <c:crosses val="autoZero"/>
        <c:auto val="1"/>
        <c:lblAlgn val="ctr"/>
        <c:lblOffset val="100"/>
        <c:noMultiLvlLbl val="0"/>
      </c:catAx>
      <c:valAx>
        <c:axId val="121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4601497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6666666666666701E-2"/>
          <c:y val="0.12983834086928794"/>
          <c:w val="0.11985981016044248"/>
          <c:h val="0.79431393005890893"/>
        </c:manualLayout>
      </c:layout>
      <c:overlay val="0"/>
      <c:txPr>
        <a:bodyPr/>
        <a:lstStyle/>
        <a:p>
          <a:pPr>
            <a:defRPr lang="uk-UA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Математика</a:t>
            </a:r>
          </a:p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- 6,5; якість знань - 49%</a:t>
            </a:r>
          </a:p>
          <a:p>
            <a:pPr>
              <a:defRPr lang="uk-UA"/>
            </a:pPr>
            <a:r>
              <a:rPr lang="uk-UA" baseline="0"/>
              <a:t>успішність - 89% 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Математика!$B$5</c:f>
              <c:strCache>
                <c:ptCount val="1"/>
                <c:pt idx="0">
                  <c:v>5А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Математика!$X$5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5-48FE-AF45-26EC9853664C}"/>
            </c:ext>
          </c:extLst>
        </c:ser>
        <c:ser>
          <c:idx val="1"/>
          <c:order val="1"/>
          <c:tx>
            <c:strRef>
              <c:f>Математика!$B$6</c:f>
              <c:strCache>
                <c:ptCount val="1"/>
                <c:pt idx="0">
                  <c:v>5Б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Математика!$X$6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36-49B8-9F78-87B5C0AE39E6}"/>
            </c:ext>
          </c:extLst>
        </c:ser>
        <c:ser>
          <c:idx val="2"/>
          <c:order val="2"/>
          <c:tx>
            <c:strRef>
              <c:f>Математика!$B$7</c:f>
              <c:strCache>
                <c:ptCount val="1"/>
                <c:pt idx="0">
                  <c:v>6А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Математика!$X$7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36-49B8-9F78-87B5C0AE39E6}"/>
            </c:ext>
          </c:extLst>
        </c:ser>
        <c:ser>
          <c:idx val="3"/>
          <c:order val="3"/>
          <c:tx>
            <c:strRef>
              <c:f>Математика!$B$8</c:f>
              <c:strCache>
                <c:ptCount val="1"/>
                <c:pt idx="0">
                  <c:v>6Б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Математика!$X$8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36-49B8-9F78-87B5C0AE39E6}"/>
            </c:ext>
          </c:extLst>
        </c:ser>
        <c:ser>
          <c:idx val="4"/>
          <c:order val="4"/>
          <c:tx>
            <c:strRef>
              <c:f>Математика!$B$9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Математика!$X$9</c:f>
              <c:numCache>
                <c:formatCode>General</c:formatCode>
                <c:ptCount val="1"/>
                <c:pt idx="0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36-49B8-9F78-87B5C0AE39E6}"/>
            </c:ext>
          </c:extLst>
        </c:ser>
        <c:ser>
          <c:idx val="5"/>
          <c:order val="5"/>
          <c:tx>
            <c:strRef>
              <c:f>Математика!$B$10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Математика!$X$10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736-49B8-9F78-87B5C0AE39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099456"/>
        <c:axId val="205740800"/>
      </c:barChart>
      <c:catAx>
        <c:axId val="206099456"/>
        <c:scaling>
          <c:orientation val="minMax"/>
        </c:scaling>
        <c:delete val="1"/>
        <c:axPos val="b"/>
        <c:majorTickMark val="out"/>
        <c:minorTickMark val="none"/>
        <c:tickLblPos val="none"/>
        <c:crossAx val="205740800"/>
        <c:crosses val="autoZero"/>
        <c:auto val="1"/>
        <c:lblAlgn val="ctr"/>
        <c:lblOffset val="100"/>
        <c:noMultiLvlLbl val="0"/>
      </c:catAx>
      <c:valAx>
        <c:axId val="20574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609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12977824284003"/>
          <c:y val="0.85222696121318164"/>
          <c:w val="0.80100801873290151"/>
          <c:h val="0.1025457556060527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Алгебра</a:t>
            </a:r>
          </a:p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- 6,4; якість знань - 43%</a:t>
            </a:r>
          </a:p>
          <a:p>
            <a:pPr>
              <a:defRPr lang="uk-UA"/>
            </a:pPr>
            <a:r>
              <a:rPr lang="uk-UA" baseline="0"/>
              <a:t>успішність - 85% 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Алгебра!$B$3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Алгебра!$X$3</c:f>
              <c:numCache>
                <c:formatCode>General</c:formatCode>
                <c:ptCount val="1"/>
                <c:pt idx="0">
                  <c:v>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4-4404-9C5F-A3EF7B1469CC}"/>
            </c:ext>
          </c:extLst>
        </c:ser>
        <c:ser>
          <c:idx val="1"/>
          <c:order val="1"/>
          <c:tx>
            <c:strRef>
              <c:f>Алгебра!$B$4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Алгебра!$X$4</c:f>
              <c:numCache>
                <c:formatCode>General</c:formatCode>
                <c:ptCount val="1"/>
                <c:pt idx="0">
                  <c:v>4.5999999999999996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5F-4BCE-8301-8B3EACF07BA3}"/>
            </c:ext>
          </c:extLst>
        </c:ser>
        <c:ser>
          <c:idx val="2"/>
          <c:order val="2"/>
          <c:tx>
            <c:strRef>
              <c:f>Алгебра!$B$5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Алгебра!$X$5</c:f>
              <c:numCache>
                <c:formatCode>General</c:formatCode>
                <c:ptCount val="1"/>
                <c:pt idx="0">
                  <c:v>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5F-4BCE-8301-8B3EACF07BA3}"/>
            </c:ext>
          </c:extLst>
        </c:ser>
        <c:ser>
          <c:idx val="3"/>
          <c:order val="3"/>
          <c:tx>
            <c:strRef>
              <c:f>Алгебра!$B$6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Алгебра!$X$6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5F-4BCE-8301-8B3EACF07BA3}"/>
            </c:ext>
          </c:extLst>
        </c:ser>
        <c:ser>
          <c:idx val="4"/>
          <c:order val="4"/>
          <c:tx>
            <c:strRef>
              <c:f>Алгебра!$B$7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Алгебра!$X$7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5F-4BCE-8301-8B3EACF07BA3}"/>
            </c:ext>
          </c:extLst>
        </c:ser>
        <c:ser>
          <c:idx val="5"/>
          <c:order val="5"/>
          <c:tx>
            <c:strRef>
              <c:f>Алгебра!$B$8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Алгебра!$X$8</c:f>
              <c:numCache>
                <c:formatCode>General</c:formatCode>
                <c:ptCount val="1"/>
                <c:pt idx="0">
                  <c:v>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C5F-4BCE-8301-8B3EACF07B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6101504"/>
        <c:axId val="206374016"/>
      </c:barChart>
      <c:catAx>
        <c:axId val="206101504"/>
        <c:scaling>
          <c:orientation val="minMax"/>
        </c:scaling>
        <c:delete val="1"/>
        <c:axPos val="b"/>
        <c:majorTickMark val="out"/>
        <c:minorTickMark val="none"/>
        <c:tickLblPos val="none"/>
        <c:crossAx val="206374016"/>
        <c:crosses val="autoZero"/>
        <c:auto val="1"/>
        <c:lblAlgn val="ctr"/>
        <c:lblOffset val="100"/>
        <c:noMultiLvlLbl val="0"/>
      </c:catAx>
      <c:valAx>
        <c:axId val="20637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610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89065301263572"/>
          <c:y val="0.85810322569613662"/>
          <c:w val="0.77513966722810657"/>
          <c:h val="0.1089377345747091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Геометрія</a:t>
            </a:r>
          </a:p>
          <a:p>
            <a:pPr>
              <a:defRPr lang="uk-UA"/>
            </a:pPr>
            <a:r>
              <a:rPr lang="ru-RU"/>
              <a:t>середній</a:t>
            </a:r>
            <a:r>
              <a:rPr lang="ru-RU" baseline="0"/>
              <a:t> бал - 6,0; якість знань - 42%</a:t>
            </a:r>
          </a:p>
          <a:p>
            <a:pPr>
              <a:defRPr lang="uk-UA"/>
            </a:pPr>
            <a:r>
              <a:rPr lang="ru-RU" baseline="0"/>
              <a:t>успішність - 85%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Геометрія!$B$3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Геометрія!$X$3</c:f>
              <c:numCache>
                <c:formatCode>General</c:formatCode>
                <c:ptCount val="1"/>
                <c:pt idx="0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C7-4ACC-94E5-0662B909C13B}"/>
            </c:ext>
          </c:extLst>
        </c:ser>
        <c:ser>
          <c:idx val="1"/>
          <c:order val="1"/>
          <c:tx>
            <c:strRef>
              <c:f>Геометрія!$B$4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Геометрія!$X$4</c:f>
              <c:numCache>
                <c:formatCode>General</c:formatCode>
                <c:ptCount val="1"/>
                <c:pt idx="0">
                  <c:v>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8D-46E7-BAFF-B3DB74638D1C}"/>
            </c:ext>
          </c:extLst>
        </c:ser>
        <c:ser>
          <c:idx val="2"/>
          <c:order val="2"/>
          <c:tx>
            <c:strRef>
              <c:f>Геометрія!$B$5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Геометрія!$X$5</c:f>
              <c:numCache>
                <c:formatCode>General</c:formatCode>
                <c:ptCount val="1"/>
                <c:pt idx="0">
                  <c:v>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8D-46E7-BAFF-B3DB74638D1C}"/>
            </c:ext>
          </c:extLst>
        </c:ser>
        <c:ser>
          <c:idx val="3"/>
          <c:order val="3"/>
          <c:tx>
            <c:strRef>
              <c:f>Геометрія!$B$6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Геометрія!$X$6</c:f>
              <c:numCache>
                <c:formatCode>General</c:formatCode>
                <c:ptCount val="1"/>
                <c:pt idx="0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8D-46E7-BAFF-B3DB74638D1C}"/>
            </c:ext>
          </c:extLst>
        </c:ser>
        <c:ser>
          <c:idx val="4"/>
          <c:order val="4"/>
          <c:tx>
            <c:strRef>
              <c:f>Геометрія!$B$7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Геометрія!$X$7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58D-46E7-BAFF-B3DB74638D1C}"/>
            </c:ext>
          </c:extLst>
        </c:ser>
        <c:ser>
          <c:idx val="5"/>
          <c:order val="5"/>
          <c:tx>
            <c:strRef>
              <c:f>Геометрія!$B$8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Геометрія!$X$8</c:f>
              <c:numCache>
                <c:formatCode>General</c:formatCode>
                <c:ptCount val="1"/>
                <c:pt idx="0">
                  <c:v>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58D-46E7-BAFF-B3DB74638D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642112"/>
        <c:axId val="206376320"/>
      </c:barChart>
      <c:catAx>
        <c:axId val="207642112"/>
        <c:scaling>
          <c:orientation val="minMax"/>
        </c:scaling>
        <c:delete val="1"/>
        <c:axPos val="b"/>
        <c:majorTickMark val="out"/>
        <c:minorTickMark val="none"/>
        <c:tickLblPos val="none"/>
        <c:crossAx val="206376320"/>
        <c:crosses val="autoZero"/>
        <c:auto val="1"/>
        <c:lblAlgn val="ctr"/>
        <c:lblOffset val="100"/>
        <c:noMultiLvlLbl val="0"/>
      </c:catAx>
      <c:valAx>
        <c:axId val="20637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200" b="1"/>
            </a:pPr>
            <a:endParaRPr lang="uk-UA"/>
          </a:p>
        </c:txPr>
        <c:crossAx val="207642112"/>
        <c:crosses val="autoZero"/>
        <c:crossBetween val="between"/>
      </c:valAx>
    </c:plotArea>
    <c:legend>
      <c:legendPos val="b"/>
      <c:legendEntry>
        <c:idx val="4"/>
        <c:txPr>
          <a:bodyPr/>
          <a:lstStyle/>
          <a:p>
            <a:pPr>
              <a:defRPr lang="uk-UA" sz="1400" b="1"/>
            </a:pPr>
            <a:endParaRPr lang="uk-UA"/>
          </a:p>
        </c:txPr>
      </c:legendEntry>
      <c:layout>
        <c:manualLayout>
          <c:xMode val="edge"/>
          <c:yMode val="edge"/>
          <c:x val="0.14161592958774891"/>
          <c:y val="0.86112995490948663"/>
          <c:w val="0.74250823910169161"/>
          <c:h val="9.4923811606882527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 baseline="0"/>
              <a:t>Англійська мова</a:t>
            </a:r>
          </a:p>
          <a:p>
            <a:pPr>
              <a:defRPr lang="uk-UA"/>
            </a:pPr>
            <a:r>
              <a:rPr lang="ru-RU" baseline="0"/>
              <a:t>середній бал - 7,1; якість знань - 58%</a:t>
            </a:r>
          </a:p>
          <a:p>
            <a:pPr>
              <a:defRPr lang="uk-UA"/>
            </a:pPr>
            <a:r>
              <a:rPr lang="ru-RU" baseline="0"/>
              <a:t>успішність - 96%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'Англ мова'!$B$5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мова'!$X$5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4-4249-8296-7EC1DF7F7DAC}"/>
            </c:ext>
          </c:extLst>
        </c:ser>
        <c:ser>
          <c:idx val="1"/>
          <c:order val="1"/>
          <c:tx>
            <c:strRef>
              <c:f>'Англ мова'!$B$6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мова'!$X$6</c:f>
              <c:numCache>
                <c:formatCode>General</c:formatCode>
                <c:ptCount val="1"/>
                <c:pt idx="0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2-4F96-9BE9-80492AD3E66B}"/>
            </c:ext>
          </c:extLst>
        </c:ser>
        <c:ser>
          <c:idx val="2"/>
          <c:order val="2"/>
          <c:tx>
            <c:strRef>
              <c:f>'Англ мова'!$B$7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мова'!$X$7</c:f>
              <c:numCache>
                <c:formatCode>General</c:formatCode>
                <c:ptCount val="1"/>
                <c:pt idx="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2-4F96-9BE9-80492AD3E66B}"/>
            </c:ext>
          </c:extLst>
        </c:ser>
        <c:ser>
          <c:idx val="3"/>
          <c:order val="3"/>
          <c:tx>
            <c:strRef>
              <c:f>'Англ мова'!$B$8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мова'!$X$8</c:f>
              <c:numCache>
                <c:formatCode>General</c:formatCode>
                <c:ptCount val="1"/>
                <c:pt idx="0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2-4F96-9BE9-80492AD3E66B}"/>
            </c:ext>
          </c:extLst>
        </c:ser>
        <c:ser>
          <c:idx val="4"/>
          <c:order val="4"/>
          <c:tx>
            <c:strRef>
              <c:f>'Англ мова'!$B$9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мова'!$X$9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F2-4F96-9BE9-80492AD3E66B}"/>
            </c:ext>
          </c:extLst>
        </c:ser>
        <c:ser>
          <c:idx val="5"/>
          <c:order val="5"/>
          <c:tx>
            <c:strRef>
              <c:f>'Англ мова'!$B$10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F2-4F96-9BE9-80492AD3E66B}"/>
            </c:ext>
          </c:extLst>
        </c:ser>
        <c:ser>
          <c:idx val="6"/>
          <c:order val="6"/>
          <c:tx>
            <c:strRef>
              <c:f>'Англ мова'!$B$11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мова'!$X$11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DF2-4F96-9BE9-80492AD3E66B}"/>
            </c:ext>
          </c:extLst>
        </c:ser>
        <c:ser>
          <c:idx val="7"/>
          <c:order val="7"/>
          <c:tx>
            <c:strRef>
              <c:f>'Англ мова'!$B$12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мова'!$X$12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F2-4F96-9BE9-80492AD3E66B}"/>
            </c:ext>
          </c:extLst>
        </c:ser>
        <c:ser>
          <c:idx val="8"/>
          <c:order val="8"/>
          <c:tx>
            <c:strRef>
              <c:f>'Англ мова'!$B$13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мова'!$X$13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F2-4F96-9BE9-80492AD3E66B}"/>
            </c:ext>
          </c:extLst>
        </c:ser>
        <c:ser>
          <c:idx val="9"/>
          <c:order val="9"/>
          <c:tx>
            <c:strRef>
              <c:f>'Англ мова'!$B$14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мова'!$X$14</c:f>
              <c:numCache>
                <c:formatCode>General</c:formatCode>
                <c:ptCount val="1"/>
                <c:pt idx="0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DF2-4F96-9BE9-80492AD3E66B}"/>
            </c:ext>
          </c:extLst>
        </c:ser>
        <c:ser>
          <c:idx val="10"/>
          <c:order val="10"/>
          <c:tx>
            <c:strRef>
              <c:f>'Англ мова'!$B$15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мова'!$X$15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DF2-4F96-9BE9-80492AD3E66B}"/>
            </c:ext>
          </c:extLst>
        </c:ser>
        <c:ser>
          <c:idx val="11"/>
          <c:order val="11"/>
          <c:tx>
            <c:strRef>
              <c:f>'Англ мова'!$B$16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'Англ мова'!$X$16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F2-4F96-9BE9-80492AD3E6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878656"/>
        <c:axId val="206378624"/>
      </c:barChart>
      <c:catAx>
        <c:axId val="207878656"/>
        <c:scaling>
          <c:orientation val="minMax"/>
        </c:scaling>
        <c:delete val="1"/>
        <c:axPos val="b"/>
        <c:majorTickMark val="out"/>
        <c:minorTickMark val="none"/>
        <c:tickLblPos val="none"/>
        <c:crossAx val="206378624"/>
        <c:crosses val="autoZero"/>
        <c:auto val="1"/>
        <c:lblAlgn val="ctr"/>
        <c:lblOffset val="100"/>
        <c:noMultiLvlLbl val="0"/>
      </c:catAx>
      <c:valAx>
        <c:axId val="20637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200" b="1"/>
            </a:pPr>
            <a:endParaRPr lang="uk-UA"/>
          </a:p>
        </c:txPr>
        <c:crossAx val="207878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4771797274267693E-2"/>
          <c:y val="0.8814541678225114"/>
          <c:w val="0.8696582789255306"/>
          <c:h val="6.7540134718932499E-2"/>
        </c:manualLayout>
      </c:layout>
      <c:overlay val="0"/>
      <c:txPr>
        <a:bodyPr/>
        <a:lstStyle/>
        <a:p>
          <a:pPr>
            <a:defRPr lang="uk-UA" sz="11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Німецька</a:t>
            </a:r>
            <a:r>
              <a:rPr lang="ru-RU" baseline="0"/>
              <a:t> мова</a:t>
            </a:r>
          </a:p>
          <a:p>
            <a:pPr>
              <a:defRPr lang="uk-UA"/>
            </a:pPr>
            <a:r>
              <a:rPr lang="ru-RU" baseline="0"/>
              <a:t>середній бал - </a:t>
            </a:r>
            <a:r>
              <a:rPr lang="en-US" baseline="0"/>
              <a:t>8</a:t>
            </a:r>
            <a:r>
              <a:rPr lang="uk-UA" baseline="0"/>
              <a:t>,3</a:t>
            </a:r>
            <a:r>
              <a:rPr lang="ru-RU" baseline="0"/>
              <a:t>; якість знань - 78%</a:t>
            </a:r>
          </a:p>
          <a:p>
            <a:pPr>
              <a:defRPr lang="uk-UA"/>
            </a:pPr>
            <a:r>
              <a:rPr lang="ru-RU" baseline="0"/>
              <a:t>успішність - 98%</a:t>
            </a:r>
            <a:endParaRPr lang="ru-RU"/>
          </a:p>
        </c:rich>
      </c:tx>
      <c:layout>
        <c:manualLayout>
          <c:xMode val="edge"/>
          <c:yMode val="edge"/>
          <c:x val="0.16267982780425233"/>
          <c:y val="4.256142387308957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'Нім мова'!$B$3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'Нім мова'!$X$3</c:f>
              <c:numCache>
                <c:formatCode>General</c:formatCode>
                <c:ptCount val="1"/>
                <c:pt idx="0">
                  <c:v>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D-4034-AC04-B664AC3651BD}"/>
            </c:ext>
          </c:extLst>
        </c:ser>
        <c:ser>
          <c:idx val="1"/>
          <c:order val="1"/>
          <c:tx>
            <c:strRef>
              <c:f>'Нім мова'!$B$4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'Нім мова'!$X$4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00-4105-B83F-4AB239E3A230}"/>
            </c:ext>
          </c:extLst>
        </c:ser>
        <c:ser>
          <c:idx val="2"/>
          <c:order val="2"/>
          <c:tx>
            <c:strRef>
              <c:f>'Нім мова'!$B$5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'Нім мова'!$X$5</c:f>
              <c:numCache>
                <c:formatCode>General</c:formatCode>
                <c:ptCount val="1"/>
                <c:pt idx="0">
                  <c:v>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00-4105-B83F-4AB239E3A230}"/>
            </c:ext>
          </c:extLst>
        </c:ser>
        <c:ser>
          <c:idx val="3"/>
          <c:order val="3"/>
          <c:tx>
            <c:strRef>
              <c:f>'Нім мова'!$B$6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'Нім мова'!$X$6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00-4105-B83F-4AB239E3A230}"/>
            </c:ext>
          </c:extLst>
        </c:ser>
        <c:ser>
          <c:idx val="4"/>
          <c:order val="4"/>
          <c:tx>
            <c:strRef>
              <c:f>'Нім мова'!$B$7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'Нім мова'!$X$7</c:f>
              <c:numCache>
                <c:formatCode>General</c:formatCode>
                <c:ptCount val="1"/>
                <c:pt idx="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00-4105-B83F-4AB239E3A230}"/>
            </c:ext>
          </c:extLst>
        </c:ser>
        <c:ser>
          <c:idx val="5"/>
          <c:order val="5"/>
          <c:tx>
            <c:strRef>
              <c:f>'Нім мова'!$B$8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'Нім мова'!$X$8</c:f>
              <c:numCache>
                <c:formatCode>General</c:formatCode>
                <c:ptCount val="1"/>
                <c:pt idx="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00-4105-B83F-4AB239E3A230}"/>
            </c:ext>
          </c:extLst>
        </c:ser>
        <c:ser>
          <c:idx val="7"/>
          <c:order val="6"/>
          <c:tx>
            <c:strRef>
              <c:f>'Нім мова'!$B$9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'Нім мова'!$X$9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val>
        </c:ser>
        <c:ser>
          <c:idx val="8"/>
          <c:order val="7"/>
          <c:tx>
            <c:strRef>
              <c:f>'Нім мова'!$B$10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'Нім мова'!$X$10</c:f>
              <c:numCache>
                <c:formatCode>General</c:formatCode>
                <c:ptCount val="1"/>
                <c:pt idx="0">
                  <c:v>10.1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110592"/>
        <c:axId val="208150528"/>
      </c:barChart>
      <c:catAx>
        <c:axId val="208110592"/>
        <c:scaling>
          <c:orientation val="minMax"/>
        </c:scaling>
        <c:delete val="1"/>
        <c:axPos val="b"/>
        <c:majorTickMark val="out"/>
        <c:minorTickMark val="none"/>
        <c:tickLblPos val="none"/>
        <c:crossAx val="208150528"/>
        <c:crosses val="autoZero"/>
        <c:auto val="1"/>
        <c:lblAlgn val="ctr"/>
        <c:lblOffset val="100"/>
        <c:noMultiLvlLbl val="0"/>
      </c:catAx>
      <c:valAx>
        <c:axId val="2081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110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367269485825419"/>
          <c:y val="0.85493219597550307"/>
          <c:w val="0.8457333340529144"/>
          <c:h val="9.802532663684016E-2"/>
        </c:manualLayout>
      </c:layout>
      <c:overlay val="0"/>
      <c:txPr>
        <a:bodyPr/>
        <a:lstStyle/>
        <a:p>
          <a:pPr>
            <a:defRPr lang="uk-UA" sz="16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Російська</a:t>
            </a:r>
            <a:r>
              <a:rPr lang="ru-RU" baseline="0"/>
              <a:t> мова</a:t>
            </a:r>
          </a:p>
          <a:p>
            <a:pPr>
              <a:defRPr lang="uk-UA"/>
            </a:pPr>
            <a:r>
              <a:rPr lang="ru-RU" baseline="0"/>
              <a:t>середній бал - 7,6; якість знань - 69%</a:t>
            </a:r>
          </a:p>
          <a:p>
            <a:pPr>
              <a:defRPr lang="uk-UA"/>
            </a:pPr>
            <a:r>
              <a:rPr lang="ru-RU" baseline="0"/>
              <a:t>успішність - 100%</a:t>
            </a:r>
            <a:endParaRPr lang="ru-R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'Рос мова'!$B$3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'Рос мова'!$X$3</c:f>
              <c:numCache>
                <c:formatCode>General</c:formatCode>
                <c:ptCount val="1"/>
                <c:pt idx="0">
                  <c:v>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9-421A-AF96-8FAF8882DD53}"/>
            </c:ext>
          </c:extLst>
        </c:ser>
        <c:ser>
          <c:idx val="0"/>
          <c:order val="1"/>
          <c:tx>
            <c:strRef>
              <c:f>'Рос мова'!$B$4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'Рос мова'!$X$4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53-4C74-B41A-BBB6635B2449}"/>
            </c:ext>
          </c:extLst>
        </c:ser>
        <c:ser>
          <c:idx val="2"/>
          <c:order val="2"/>
          <c:tx>
            <c:strRef>
              <c:f>'Рос мова'!$B$5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'Рос мова'!$X$5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53-4C74-B41A-BBB6635B2449}"/>
            </c:ext>
          </c:extLst>
        </c:ser>
        <c:ser>
          <c:idx val="3"/>
          <c:order val="3"/>
          <c:tx>
            <c:strRef>
              <c:f>'Рос мова'!$B$6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'Рос мова'!$X$6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53-4C74-B41A-BBB6635B2449}"/>
            </c:ext>
          </c:extLst>
        </c:ser>
        <c:ser>
          <c:idx val="4"/>
          <c:order val="4"/>
          <c:tx>
            <c:strRef>
              <c:f>'Рос мова'!$B$7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'Рос мова'!$X$7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53-4C74-B41A-BBB6635B2449}"/>
            </c:ext>
          </c:extLst>
        </c:ser>
        <c:ser>
          <c:idx val="5"/>
          <c:order val="5"/>
          <c:tx>
            <c:strRef>
              <c:f>'Рос мова'!$B$8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'Рос мова'!$X$8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53-4C74-B41A-BBB6635B24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113152"/>
        <c:axId val="208152832"/>
      </c:barChart>
      <c:catAx>
        <c:axId val="2081131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208152832"/>
        <c:crosses val="autoZero"/>
        <c:auto val="1"/>
        <c:lblAlgn val="ctr"/>
        <c:lblOffset val="100"/>
        <c:noMultiLvlLbl val="0"/>
      </c:catAx>
      <c:valAx>
        <c:axId val="2081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11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264439547796475"/>
          <c:y val="0.87037206712797266"/>
          <c:w val="0.76359564643461453"/>
          <c:h val="0.10538550862960311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Зарубіжна</a:t>
            </a:r>
            <a:r>
              <a:rPr lang="ru-RU" baseline="0"/>
              <a:t> література</a:t>
            </a:r>
          </a:p>
          <a:p>
            <a:pPr>
              <a:defRPr lang="uk-UA"/>
            </a:pPr>
            <a:r>
              <a:rPr lang="ru-RU" baseline="0"/>
              <a:t>середній бал -</a:t>
            </a:r>
            <a:r>
              <a:rPr lang="en-US" baseline="0"/>
              <a:t> </a:t>
            </a:r>
            <a:r>
              <a:rPr lang="uk-UA" baseline="0"/>
              <a:t>7,7; якість знань - 70%</a:t>
            </a:r>
          </a:p>
          <a:p>
            <a:pPr>
              <a:defRPr lang="uk-UA"/>
            </a:pPr>
            <a:r>
              <a:rPr lang="uk-UA" baseline="0"/>
              <a:t>успішність - 95%</a:t>
            </a:r>
            <a:r>
              <a:rPr lang="ru-RU" baseline="0"/>
              <a:t> 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'Зар літ'!$B$3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літ'!$X$3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6F-4D19-80BC-CF5EB561C676}"/>
            </c:ext>
          </c:extLst>
        </c:ser>
        <c:ser>
          <c:idx val="11"/>
          <c:order val="1"/>
          <c:tx>
            <c:strRef>
              <c:f>'Зар літ'!$B$4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'Зар літ'!$X$4</c:f>
              <c:numCache>
                <c:formatCode>General</c:formatCode>
                <c:ptCount val="1"/>
                <c:pt idx="0">
                  <c:v>7.8</c:v>
                </c:pt>
              </c:numCache>
            </c:numRef>
          </c:val>
        </c:ser>
        <c:ser>
          <c:idx val="1"/>
          <c:order val="2"/>
          <c:tx>
            <c:strRef>
              <c:f>'Зар літ'!$B$5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літ'!$X$5</c:f>
              <c:numCache>
                <c:formatCode>General</c:formatCode>
                <c:ptCount val="1"/>
                <c:pt idx="0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C5-47F9-9E23-8FE17FE05C93}"/>
            </c:ext>
          </c:extLst>
        </c:ser>
        <c:ser>
          <c:idx val="12"/>
          <c:order val="3"/>
          <c:tx>
            <c:strRef>
              <c:f>'Зар літ'!$B$6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val>
        </c:ser>
        <c:ser>
          <c:idx val="2"/>
          <c:order val="4"/>
          <c:tx>
            <c:strRef>
              <c:f>'Зар літ'!$B$7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літ'!$X$7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C5-47F9-9E23-8FE17FE05C93}"/>
            </c:ext>
          </c:extLst>
        </c:ser>
        <c:ser>
          <c:idx val="3"/>
          <c:order val="5"/>
          <c:tx>
            <c:strRef>
              <c:f>'Зар літ'!$B$8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літ'!$X$8</c:f>
              <c:numCache>
                <c:formatCode>General</c:formatCode>
                <c:ptCount val="1"/>
                <c:pt idx="0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C5-47F9-9E23-8FE17FE05C93}"/>
            </c:ext>
          </c:extLst>
        </c:ser>
        <c:ser>
          <c:idx val="4"/>
          <c:order val="6"/>
          <c:tx>
            <c:strRef>
              <c:f>'Зар літ'!$B$9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літ'!$X$9</c:f>
              <c:numCache>
                <c:formatCode>General</c:formatCode>
                <c:ptCount val="1"/>
                <c:pt idx="0">
                  <c:v>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C5-47F9-9E23-8FE17FE05C93}"/>
            </c:ext>
          </c:extLst>
        </c:ser>
        <c:ser>
          <c:idx val="5"/>
          <c:order val="7"/>
          <c:tx>
            <c:strRef>
              <c:f>'Зар літ'!$B$10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літ'!$X$10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C5-47F9-9E23-8FE17FE05C93}"/>
            </c:ext>
          </c:extLst>
        </c:ser>
        <c:ser>
          <c:idx val="6"/>
          <c:order val="8"/>
          <c:tx>
            <c:strRef>
              <c:f>'Зар літ'!$B$11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літ'!$X$11</c:f>
              <c:numCache>
                <c:formatCode>General</c:formatCode>
                <c:ptCount val="1"/>
                <c:pt idx="0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C5-47F9-9E23-8FE17FE05C93}"/>
            </c:ext>
          </c:extLst>
        </c:ser>
        <c:ser>
          <c:idx val="7"/>
          <c:order val="9"/>
          <c:tx>
            <c:strRef>
              <c:f>'Зар літ'!$B$12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літ'!$X$12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C5-47F9-9E23-8FE17FE05C93}"/>
            </c:ext>
          </c:extLst>
        </c:ser>
        <c:ser>
          <c:idx val="8"/>
          <c:order val="10"/>
          <c:tx>
            <c:strRef>
              <c:f>'Зар літ'!$B$13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літ'!$X$13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DC5-47F9-9E23-8FE17FE05C93}"/>
            </c:ext>
          </c:extLst>
        </c:ser>
        <c:ser>
          <c:idx val="9"/>
          <c:order val="11"/>
          <c:tx>
            <c:strRef>
              <c:f>'Зар літ'!$B$14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'Зар літ'!$X$6</c:f>
              <c:numCache>
                <c:formatCode>General</c:formatCode>
                <c:ptCount val="1"/>
                <c:pt idx="0">
                  <c:v>6.7</c:v>
                </c:pt>
              </c:numCache>
            </c:numRef>
          </c:cat>
          <c:val>
            <c:numRef>
              <c:f>'Зар літ'!$X$14</c:f>
              <c:numCache>
                <c:formatCode>General</c:formatCode>
                <c:ptCount val="1"/>
                <c:pt idx="0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DC5-47F9-9E23-8FE17FE05C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468480"/>
        <c:axId val="208155136"/>
      </c:barChart>
      <c:catAx>
        <c:axId val="20846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8155136"/>
        <c:crosses val="autoZero"/>
        <c:auto val="1"/>
        <c:lblAlgn val="ctr"/>
        <c:lblOffset val="100"/>
        <c:noMultiLvlLbl val="0"/>
      </c:catAx>
      <c:valAx>
        <c:axId val="20815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468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959809968809076E-2"/>
          <c:y val="0.8885050306211818"/>
          <c:w val="0.8025793047379568"/>
          <c:h val="7.7117217756373244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Історія</a:t>
            </a:r>
            <a:r>
              <a:rPr lang="uk-UA" baseline="0"/>
              <a:t> України</a:t>
            </a:r>
          </a:p>
          <a:p>
            <a:pPr>
              <a:defRPr lang="uk-UA"/>
            </a:pPr>
            <a:r>
              <a:rPr lang="uk-UA" baseline="0"/>
              <a:t>середній бал -7,3; якість знань - 59%</a:t>
            </a:r>
          </a:p>
          <a:p>
            <a:pPr>
              <a:defRPr lang="uk-UA"/>
            </a:pPr>
            <a:r>
              <a:rPr lang="uk-UA" baseline="0"/>
              <a:t>успішність - 96%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'Іст Укр'!$B$3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Укр'!$X$3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A3-4F01-993F-0E8969D57E35}"/>
            </c:ext>
          </c:extLst>
        </c:ser>
        <c:ser>
          <c:idx val="1"/>
          <c:order val="1"/>
          <c:tx>
            <c:strRef>
              <c:f>'Іст Укр'!$B$4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Укр'!$X$4</c:f>
              <c:numCache>
                <c:formatCode>General</c:formatCode>
                <c:ptCount val="1"/>
                <c:pt idx="0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A7-464F-BC6F-ED4F773B0611}"/>
            </c:ext>
          </c:extLst>
        </c:ser>
        <c:ser>
          <c:idx val="10"/>
          <c:order val="2"/>
          <c:tx>
            <c:strRef>
              <c:f>'Іст Укр'!$B$5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'Іст Укр'!$X$5</c:f>
              <c:numCache>
                <c:formatCode>General</c:formatCode>
                <c:ptCount val="1"/>
                <c:pt idx="0">
                  <c:v>8.4</c:v>
                </c:pt>
              </c:numCache>
            </c:numRef>
          </c:val>
        </c:ser>
        <c:ser>
          <c:idx val="11"/>
          <c:order val="3"/>
          <c:tx>
            <c:strRef>
              <c:f>'Іст Укр'!$B$6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'Іст Укр'!$X$6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</c:ser>
        <c:ser>
          <c:idx val="2"/>
          <c:order val="4"/>
          <c:tx>
            <c:strRef>
              <c:f>'Іст Укр'!$B$7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Укр'!$X$7</c:f>
              <c:numCache>
                <c:formatCode>General</c:formatCode>
                <c:ptCount val="1"/>
                <c:pt idx="0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A7-464F-BC6F-ED4F773B0611}"/>
            </c:ext>
          </c:extLst>
        </c:ser>
        <c:ser>
          <c:idx val="3"/>
          <c:order val="5"/>
          <c:tx>
            <c:strRef>
              <c:f>'Іст Укр'!$B$8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Укр'!$X$8</c:f>
              <c:numCache>
                <c:formatCode>General</c:formatCode>
                <c:ptCount val="1"/>
                <c:pt idx="0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A7-464F-BC6F-ED4F773B0611}"/>
            </c:ext>
          </c:extLst>
        </c:ser>
        <c:ser>
          <c:idx val="4"/>
          <c:order val="6"/>
          <c:tx>
            <c:strRef>
              <c:f>'Іст Укр'!$B$9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Укр'!$X$9</c:f>
              <c:numCache>
                <c:formatCode>General</c:formatCode>
                <c:ptCount val="1"/>
                <c:pt idx="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A7-464F-BC6F-ED4F773B0611}"/>
            </c:ext>
          </c:extLst>
        </c:ser>
        <c:ser>
          <c:idx val="5"/>
          <c:order val="7"/>
          <c:tx>
            <c:strRef>
              <c:f>'Іст Укр'!$B$10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Укр'!$X$10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A7-464F-BC6F-ED4F773B0611}"/>
            </c:ext>
          </c:extLst>
        </c:ser>
        <c:ser>
          <c:idx val="6"/>
          <c:order val="8"/>
          <c:tx>
            <c:strRef>
              <c:f>'Іст Укр'!$B$11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Укр'!$X$11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A7-464F-BC6F-ED4F773B0611}"/>
            </c:ext>
          </c:extLst>
        </c:ser>
        <c:ser>
          <c:idx val="7"/>
          <c:order val="9"/>
          <c:tx>
            <c:strRef>
              <c:f>'Іст Укр'!$B$12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Укр'!$X$12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A7-464F-BC6F-ED4F773B0611}"/>
            </c:ext>
          </c:extLst>
        </c:ser>
        <c:ser>
          <c:idx val="8"/>
          <c:order val="10"/>
          <c:tx>
            <c:strRef>
              <c:f>'Іст Укр'!$B$13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Укр'!$X$13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A7-464F-BC6F-ED4F773B0611}"/>
            </c:ext>
          </c:extLst>
        </c:ser>
        <c:ser>
          <c:idx val="9"/>
          <c:order val="11"/>
          <c:tx>
            <c:strRef>
              <c:f>'Іст Укр'!$B$14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'Іст Укр'!$X$14</c:f>
              <c:numCache>
                <c:formatCode>General</c:formatCode>
                <c:ptCount val="1"/>
                <c:pt idx="0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0A7-464F-BC6F-ED4F773B06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468992"/>
        <c:axId val="208781312"/>
      </c:barChart>
      <c:catAx>
        <c:axId val="208468992"/>
        <c:scaling>
          <c:orientation val="minMax"/>
        </c:scaling>
        <c:delete val="1"/>
        <c:axPos val="b"/>
        <c:majorTickMark val="out"/>
        <c:minorTickMark val="none"/>
        <c:tickLblPos val="none"/>
        <c:crossAx val="208781312"/>
        <c:crosses val="autoZero"/>
        <c:auto val="1"/>
        <c:lblAlgn val="ctr"/>
        <c:lblOffset val="100"/>
        <c:noMultiLvlLbl val="0"/>
      </c:catAx>
      <c:valAx>
        <c:axId val="20878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468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350243699847267E-2"/>
          <c:y val="0.88850503062118091"/>
          <c:w val="0.78789097013476062"/>
          <c:h val="8.7715693292349226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Всесвітня</a:t>
            </a:r>
            <a:r>
              <a:rPr lang="ru-RU" baseline="0"/>
              <a:t> історія</a:t>
            </a:r>
          </a:p>
          <a:p>
            <a:pPr>
              <a:defRPr lang="uk-UA"/>
            </a:pPr>
            <a:r>
              <a:rPr lang="ru-RU" baseline="0"/>
              <a:t>середній бал - 7,3; якість знань - 57%</a:t>
            </a:r>
          </a:p>
          <a:p>
            <a:pPr>
              <a:defRPr lang="uk-UA"/>
            </a:pPr>
            <a:r>
              <a:rPr lang="ru-RU" baseline="0"/>
              <a:t>успішність - 97%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'Всесв іст'!$B$7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'Всесв іст'!$X$7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1-4030-85F6-4C512A0675BA}"/>
            </c:ext>
          </c:extLst>
        </c:ser>
        <c:ser>
          <c:idx val="1"/>
          <c:order val="1"/>
          <c:tx>
            <c:strRef>
              <c:f>'Всесв іст'!$B$8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'Всесв іст'!$X$8</c:f>
              <c:numCache>
                <c:formatCode>General</c:formatCode>
                <c:ptCount val="1"/>
                <c:pt idx="0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51-4030-85F6-4C512A0675BA}"/>
            </c:ext>
          </c:extLst>
        </c:ser>
        <c:ser>
          <c:idx val="3"/>
          <c:order val="2"/>
          <c:tx>
            <c:strRef>
              <c:f>'Всесв іст'!$B$9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'Всесв іст'!$X$9</c:f>
              <c:numCache>
                <c:formatCode>General</c:formatCode>
                <c:ptCount val="1"/>
                <c:pt idx="0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51-4030-85F6-4C512A0675BA}"/>
            </c:ext>
          </c:extLst>
        </c:ser>
        <c:ser>
          <c:idx val="4"/>
          <c:order val="3"/>
          <c:tx>
            <c:strRef>
              <c:f>'Всесв іст'!$B$10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'Всесв іст'!$X$10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51-4030-85F6-4C512A0675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466432"/>
        <c:axId val="208783616"/>
      </c:barChart>
      <c:catAx>
        <c:axId val="208466432"/>
        <c:scaling>
          <c:orientation val="minMax"/>
        </c:scaling>
        <c:delete val="1"/>
        <c:axPos val="b"/>
        <c:majorTickMark val="out"/>
        <c:minorTickMark val="none"/>
        <c:tickLblPos val="none"/>
        <c:crossAx val="208783616"/>
        <c:crosses val="autoZero"/>
        <c:auto val="1"/>
        <c:lblAlgn val="ctr"/>
        <c:lblOffset val="100"/>
        <c:noMultiLvlLbl val="0"/>
      </c:catAx>
      <c:valAx>
        <c:axId val="2087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466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26790146006395"/>
          <c:y val="0.88850503062118036"/>
          <c:w val="0.78489865042208196"/>
          <c:h val="7.6058521076032684E-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 baseline="0"/>
              <a:t>Правознавство</a:t>
            </a:r>
          </a:p>
          <a:p>
            <a:pPr>
              <a:defRPr lang="uk-UA"/>
            </a:pPr>
            <a:r>
              <a:rPr lang="ru-RU" baseline="0"/>
              <a:t>середній бал - 6,8; якість знань - 56%</a:t>
            </a:r>
          </a:p>
          <a:p>
            <a:pPr>
              <a:defRPr lang="uk-UA"/>
            </a:pPr>
            <a:r>
              <a:rPr lang="ru-RU" baseline="0"/>
              <a:t>успішність - 87%</a:t>
            </a:r>
            <a:endParaRPr lang="ru-RU"/>
          </a:p>
        </c:rich>
      </c:tx>
      <c:layout>
        <c:manualLayout>
          <c:xMode val="edge"/>
          <c:yMode val="edge"/>
          <c:x val="0.10753795379537953"/>
          <c:y val="2.5157232704402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Право!$B$3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Право!$X$3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4F-4D46-B548-81F1EDE81E45}"/>
            </c:ext>
          </c:extLst>
        </c:ser>
        <c:ser>
          <c:idx val="0"/>
          <c:order val="1"/>
          <c:tx>
            <c:strRef>
              <c:f>Право!$B$4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Право!$X$4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4F-4D46-B548-81F1EDE81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836096"/>
        <c:axId val="208785920"/>
      </c:barChart>
      <c:catAx>
        <c:axId val="208836096"/>
        <c:scaling>
          <c:orientation val="minMax"/>
        </c:scaling>
        <c:delete val="1"/>
        <c:axPos val="b"/>
        <c:majorTickMark val="out"/>
        <c:minorTickMark val="none"/>
        <c:tickLblPos val="none"/>
        <c:crossAx val="208785920"/>
        <c:crosses val="autoZero"/>
        <c:auto val="1"/>
        <c:lblAlgn val="ctr"/>
        <c:lblOffset val="100"/>
        <c:noMultiLvlLbl val="0"/>
      </c:catAx>
      <c:valAx>
        <c:axId val="20878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836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613375682662694"/>
          <c:y val="0.86611585010207992"/>
          <c:w val="0.72238160995458656"/>
          <c:h val="0.10610637212015274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</a:t>
            </a:r>
            <a:r>
              <a:rPr lang="en-US" baseline="0"/>
              <a:t>7,7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5903215325945476"/>
          <c:y val="7.5055938239002862E-2"/>
          <c:w val="0.60110206650152065"/>
          <c:h val="0.866864738437694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Класи!$B$2</c:f>
              <c:strCache>
                <c:ptCount val="1"/>
                <c:pt idx="0">
                  <c:v>Українська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Класи!$B$17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23-4DC8-B7F2-1144603D000E}"/>
            </c:ext>
          </c:extLst>
        </c:ser>
        <c:ser>
          <c:idx val="1"/>
          <c:order val="1"/>
          <c:tx>
            <c:strRef>
              <c:f>Класи!$C$2</c:f>
              <c:strCache>
                <c:ptCount val="1"/>
                <c:pt idx="0">
                  <c:v>Українська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Класи!$C$17</c:f>
              <c:numCache>
                <c:formatCode>0.0</c:formatCode>
                <c:ptCount val="1"/>
                <c:pt idx="0">
                  <c:v>7.7765042979942693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23-4DC8-B7F2-1144603D000E}"/>
            </c:ext>
          </c:extLst>
        </c:ser>
        <c:ser>
          <c:idx val="2"/>
          <c:order val="2"/>
          <c:tx>
            <c:strRef>
              <c:f>Класи!$D$2</c:f>
              <c:strCache>
                <c:ptCount val="1"/>
                <c:pt idx="0">
                  <c:v>Математика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Класи!$D$17</c:f>
              <c:numCache>
                <c:formatCode>0.0</c:formatCode>
                <c:ptCount val="1"/>
                <c:pt idx="0">
                  <c:v>6.4804469273743015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23-4DC8-B7F2-1144603D000E}"/>
            </c:ext>
          </c:extLst>
        </c:ser>
        <c:ser>
          <c:idx val="3"/>
          <c:order val="3"/>
          <c:tx>
            <c:strRef>
              <c:f>Класи!$E$2</c:f>
              <c:strCache>
                <c:ptCount val="1"/>
                <c:pt idx="0">
                  <c:v>Алгебра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Класи!$E$17</c:f>
              <c:numCache>
                <c:formatCode>0.0</c:formatCode>
                <c:ptCount val="1"/>
                <c:pt idx="0">
                  <c:v>6.4345238095238093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23-4DC8-B7F2-1144603D000E}"/>
            </c:ext>
          </c:extLst>
        </c:ser>
        <c:ser>
          <c:idx val="4"/>
          <c:order val="4"/>
          <c:tx>
            <c:strRef>
              <c:f>Класи!$F$2</c:f>
              <c:strCache>
                <c:ptCount val="1"/>
                <c:pt idx="0">
                  <c:v>Геометрія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Класи!$F$17</c:f>
              <c:numCache>
                <c:formatCode>0.0</c:formatCode>
                <c:ptCount val="1"/>
                <c:pt idx="0">
                  <c:v>5.9940476190476186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23-4DC8-B7F2-1144603D000E}"/>
            </c:ext>
          </c:extLst>
        </c:ser>
        <c:ser>
          <c:idx val="5"/>
          <c:order val="5"/>
          <c:tx>
            <c:strRef>
              <c:f>Класи!$G$2</c:f>
              <c:strCache>
                <c:ptCount val="1"/>
                <c:pt idx="0">
                  <c:v>Англійська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Класи!$G$17</c:f>
              <c:numCache>
                <c:formatCode>0.0</c:formatCode>
                <c:ptCount val="1"/>
                <c:pt idx="0">
                  <c:v>7.0578034682080926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23-4DC8-B7F2-1144603D000E}"/>
            </c:ext>
          </c:extLst>
        </c:ser>
        <c:ser>
          <c:idx val="6"/>
          <c:order val="6"/>
          <c:tx>
            <c:strRef>
              <c:f>Класи!$H$2</c:f>
              <c:strCache>
                <c:ptCount val="1"/>
                <c:pt idx="0">
                  <c:v>Німецька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Класи!$H$17</c:f>
              <c:numCache>
                <c:formatCode>0.0</c:formatCode>
                <c:ptCount val="1"/>
                <c:pt idx="0">
                  <c:v>8.3157894736842106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23-4DC8-B7F2-1144603D000E}"/>
            </c:ext>
          </c:extLst>
        </c:ser>
        <c:ser>
          <c:idx val="7"/>
          <c:order val="7"/>
          <c:tx>
            <c:strRef>
              <c:f>Класи!$I$2</c:f>
              <c:strCache>
                <c:ptCount val="1"/>
                <c:pt idx="0">
                  <c:v>Російська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Класи!$I$17</c:f>
              <c:numCache>
                <c:formatCode>0.0</c:formatCode>
                <c:ptCount val="1"/>
                <c:pt idx="0">
                  <c:v>7.6380952380952385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123-4DC8-B7F2-1144603D000E}"/>
            </c:ext>
          </c:extLst>
        </c:ser>
        <c:ser>
          <c:idx val="8"/>
          <c:order val="8"/>
          <c:tx>
            <c:strRef>
              <c:f>Класи!$J$2</c:f>
              <c:strCache>
                <c:ptCount val="1"/>
                <c:pt idx="0">
                  <c:v>Зарубіжна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Класи!$J$17</c:f>
              <c:numCache>
                <c:formatCode>0.0</c:formatCode>
                <c:ptCount val="1"/>
                <c:pt idx="0">
                  <c:v>7.6522988505747129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123-4DC8-B7F2-1144603D000E}"/>
            </c:ext>
          </c:extLst>
        </c:ser>
        <c:ser>
          <c:idx val="9"/>
          <c:order val="9"/>
          <c:tx>
            <c:strRef>
              <c:f>Класи!$K$2</c:f>
              <c:strCache>
                <c:ptCount val="1"/>
                <c:pt idx="0">
                  <c:v>Історія Україна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Класи!$K$17</c:f>
              <c:numCache>
                <c:formatCode>0.0</c:formatCode>
                <c:ptCount val="1"/>
                <c:pt idx="0">
                  <c:v>7.3198847262247835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123-4DC8-B7F2-1144603D000E}"/>
            </c:ext>
          </c:extLst>
        </c:ser>
        <c:ser>
          <c:idx val="10"/>
          <c:order val="10"/>
          <c:tx>
            <c:strRef>
              <c:f>Класи!$L$2</c:f>
              <c:strCache>
                <c:ptCount val="1"/>
                <c:pt idx="0">
                  <c:v>Всесвітня історія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Класи!$L$17</c:f>
              <c:numCache>
                <c:formatCode>0.0</c:formatCode>
                <c:ptCount val="1"/>
                <c:pt idx="0">
                  <c:v>7.341317365269461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123-4DC8-B7F2-1144603D000E}"/>
            </c:ext>
          </c:extLst>
        </c:ser>
        <c:ser>
          <c:idx val="11"/>
          <c:order val="11"/>
          <c:tx>
            <c:strRef>
              <c:f>Класи!$M$2</c:f>
              <c:strCache>
                <c:ptCount val="1"/>
                <c:pt idx="0">
                  <c:v>Правознавство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Класи!$M$17</c:f>
              <c:numCache>
                <c:formatCode>0.0</c:formatCode>
                <c:ptCount val="1"/>
                <c:pt idx="0">
                  <c:v>6.7636363636363637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123-4DC8-B7F2-1144603D000E}"/>
            </c:ext>
          </c:extLst>
        </c:ser>
        <c:ser>
          <c:idx val="12"/>
          <c:order val="12"/>
          <c:tx>
            <c:strRef>
              <c:f>Класи!$N$2</c:f>
              <c:strCache>
                <c:ptCount val="1"/>
                <c:pt idx="0">
                  <c:v>Громадянська освіта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Класи!$N$17</c:f>
              <c:numCache>
                <c:formatCode>0.0</c:formatCode>
                <c:ptCount val="1"/>
                <c:pt idx="0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23-4DC8-B7F2-1144603D000E}"/>
            </c:ext>
          </c:extLst>
        </c:ser>
        <c:ser>
          <c:idx val="13"/>
          <c:order val="13"/>
          <c:tx>
            <c:strRef>
              <c:f>Класи!$O$2</c:f>
              <c:strCache>
                <c:ptCount val="1"/>
                <c:pt idx="0">
                  <c:v>Інформатика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Класи!$O$17</c:f>
              <c:numCache>
                <c:formatCode>0.0</c:formatCode>
                <c:ptCount val="1"/>
                <c:pt idx="0">
                  <c:v>8.2463343108504397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123-4DC8-B7F2-1144603D000E}"/>
            </c:ext>
          </c:extLst>
        </c:ser>
        <c:ser>
          <c:idx val="14"/>
          <c:order val="14"/>
          <c:tx>
            <c:strRef>
              <c:f>Класи!$P$2</c:f>
              <c:strCache>
                <c:ptCount val="1"/>
                <c:pt idx="0">
                  <c:v>Фізика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Класи!$P$17</c:f>
              <c:numCache>
                <c:formatCode>0.0</c:formatCode>
                <c:ptCount val="1"/>
                <c:pt idx="0">
                  <c:v>6.431111111111111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123-4DC8-B7F2-1144603D000E}"/>
            </c:ext>
          </c:extLst>
        </c:ser>
        <c:ser>
          <c:idx val="15"/>
          <c:order val="15"/>
          <c:tx>
            <c:strRef>
              <c:f>Класи!$Q$2</c:f>
              <c:strCache>
                <c:ptCount val="1"/>
                <c:pt idx="0">
                  <c:v>Хімія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Класи!$Q$17</c:f>
              <c:numCache>
                <c:formatCode>0.0</c:formatCode>
                <c:ptCount val="1"/>
                <c:pt idx="0">
                  <c:v>6.9111111111111114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123-4DC8-B7F2-1144603D000E}"/>
            </c:ext>
          </c:extLst>
        </c:ser>
        <c:ser>
          <c:idx val="16"/>
          <c:order val="16"/>
          <c:tx>
            <c:strRef>
              <c:f>Класи!$R$2</c:f>
              <c:strCache>
                <c:ptCount val="1"/>
                <c:pt idx="0">
                  <c:v>Біологія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Класи!$R$17</c:f>
              <c:numCache>
                <c:formatCode>0.0</c:formatCode>
                <c:ptCount val="1"/>
                <c:pt idx="0">
                  <c:v>6.946996466431095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E123-4DC8-B7F2-1144603D000E}"/>
            </c:ext>
          </c:extLst>
        </c:ser>
        <c:ser>
          <c:idx val="17"/>
          <c:order val="17"/>
          <c:tx>
            <c:strRef>
              <c:f>Класи!$S$2</c:f>
              <c:strCache>
                <c:ptCount val="1"/>
                <c:pt idx="0">
                  <c:v>Географія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Класи!$S$17</c:f>
              <c:numCache>
                <c:formatCode>0.0</c:formatCode>
                <c:ptCount val="1"/>
                <c:pt idx="0">
                  <c:v>6.1985815602836878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123-4DC8-B7F2-1144603D000E}"/>
            </c:ext>
          </c:extLst>
        </c:ser>
        <c:ser>
          <c:idx val="18"/>
          <c:order val="18"/>
          <c:tx>
            <c:strRef>
              <c:f>Класи!$T$2</c:f>
              <c:strCache>
                <c:ptCount val="1"/>
                <c:pt idx="0">
                  <c:v>Технології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Класи!$T$17</c:f>
              <c:numCache>
                <c:formatCode>0.0</c:formatCode>
                <c:ptCount val="1"/>
                <c:pt idx="0">
                  <c:v>8.5648414985590779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123-4DC8-B7F2-1144603D000E}"/>
            </c:ext>
          </c:extLst>
        </c:ser>
        <c:ser>
          <c:idx val="19"/>
          <c:order val="19"/>
          <c:tx>
            <c:strRef>
              <c:f>Класи!$U$2</c:f>
              <c:strCache>
                <c:ptCount val="1"/>
                <c:pt idx="0">
                  <c:v>Образотворче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Класи!$U$17</c:f>
              <c:numCache>
                <c:formatCode>0.0</c:formatCode>
                <c:ptCount val="1"/>
                <c:pt idx="0">
                  <c:v>9.415300546448087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123-4DC8-B7F2-1144603D000E}"/>
            </c:ext>
          </c:extLst>
        </c:ser>
        <c:ser>
          <c:idx val="21"/>
          <c:order val="20"/>
          <c:tx>
            <c:strRef>
              <c:f>Класи!$V$2</c:f>
              <c:strCache>
                <c:ptCount val="1"/>
                <c:pt idx="0">
                  <c:v>Основи здоровя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Класи!$V$17</c:f>
              <c:numCache>
                <c:formatCode>0.0</c:formatCode>
                <c:ptCount val="1"/>
                <c:pt idx="0">
                  <c:v>8.8041237113402069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123-4DC8-B7F2-1144603D000E}"/>
            </c:ext>
          </c:extLst>
        </c:ser>
        <c:ser>
          <c:idx val="22"/>
          <c:order val="21"/>
          <c:tx>
            <c:strRef>
              <c:f>Класи!$W$2</c:f>
              <c:strCache>
                <c:ptCount val="1"/>
                <c:pt idx="0">
                  <c:v>Захист Вітчизни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Класи!$W$17</c:f>
              <c:numCache>
                <c:formatCode>0.0</c:formatCode>
                <c:ptCount val="1"/>
                <c:pt idx="0">
                  <c:v>8.8771929824561404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E123-4DC8-B7F2-1144603D000E}"/>
            </c:ext>
          </c:extLst>
        </c:ser>
        <c:ser>
          <c:idx val="23"/>
          <c:order val="22"/>
          <c:tx>
            <c:strRef>
              <c:f>Класи!$X$2</c:f>
              <c:strCache>
                <c:ptCount val="1"/>
                <c:pt idx="0">
                  <c:v>Фізична культура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Класи!$X$17</c:f>
              <c:numCache>
                <c:formatCode>0.0</c:formatCode>
                <c:ptCount val="1"/>
                <c:pt idx="0">
                  <c:v>8.7142857142857135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23-4DC8-B7F2-1144603D000E}"/>
            </c:ext>
          </c:extLst>
        </c:ser>
        <c:ser>
          <c:idx val="24"/>
          <c:order val="23"/>
          <c:tx>
            <c:strRef>
              <c:f>Класи!$Y$2</c:f>
              <c:strCache>
                <c:ptCount val="1"/>
                <c:pt idx="0">
                  <c:v>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Класи!$Y$17</c:f>
              <c:numCache>
                <c:formatCode>0.0</c:formatCode>
                <c:ptCount val="1"/>
                <c:pt idx="0">
                  <c:v>9.2962962962962958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E123-4DC8-B7F2-1144603D000E}"/>
            </c:ext>
          </c:extLst>
        </c:ser>
        <c:ser>
          <c:idx val="26"/>
          <c:order val="24"/>
          <c:tx>
            <c:strRef>
              <c:f>Класи!$Z$2</c:f>
              <c:strCache>
                <c:ptCount val="1"/>
                <c:pt idx="0">
                  <c:v>Музичне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Класи!$Z$17</c:f>
              <c:numCache>
                <c:formatCode>0.0</c:formatCode>
                <c:ptCount val="1"/>
                <c:pt idx="0">
                  <c:v>8.8369565217391308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123-4DC8-B7F2-1144603D000E}"/>
            </c:ext>
          </c:extLst>
        </c:ser>
        <c:ser>
          <c:idx val="27"/>
          <c:order val="25"/>
          <c:tx>
            <c:strRef>
              <c:f>Класи!$AA$2</c:f>
              <c:strCache>
                <c:ptCount val="1"/>
                <c:pt idx="0">
                  <c:v>Астрономія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Класи!$AA$17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123-4DC8-B7F2-1144603D000E}"/>
            </c:ext>
          </c:extLst>
        </c:ser>
        <c:ser>
          <c:idx val="20"/>
          <c:order val="26"/>
          <c:tx>
            <c:strRef>
              <c:f>Класи!$AB$2</c:f>
              <c:strCache>
                <c:ptCount val="1"/>
                <c:pt idx="0">
                  <c:v>Природознавство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Класи!$AB$17</c:f>
              <c:numCache>
                <c:formatCode>0.0</c:formatCode>
                <c:ptCount val="1"/>
                <c:pt idx="0">
                  <c:v>7.5916666666666668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E123-4DC8-B7F2-1144603D00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16512"/>
        <c:axId val="121987648"/>
      </c:barChart>
      <c:catAx>
        <c:axId val="46016512"/>
        <c:scaling>
          <c:orientation val="minMax"/>
        </c:scaling>
        <c:delete val="1"/>
        <c:axPos val="l"/>
        <c:majorTickMark val="out"/>
        <c:minorTickMark val="none"/>
        <c:tickLblPos val="nextTo"/>
        <c:crossAx val="121987648"/>
        <c:crosses val="autoZero"/>
        <c:auto val="1"/>
        <c:lblAlgn val="ctr"/>
        <c:lblOffset val="100"/>
        <c:noMultiLvlLbl val="0"/>
      </c:catAx>
      <c:valAx>
        <c:axId val="121987648"/>
        <c:scaling>
          <c:orientation val="minMax"/>
        </c:scaling>
        <c:delete val="1"/>
        <c:axPos val="b"/>
        <c:majorGridlines/>
        <c:numFmt formatCode="0.0" sourceLinked="1"/>
        <c:majorTickMark val="out"/>
        <c:minorTickMark val="none"/>
        <c:tickLblPos val="nextTo"/>
        <c:crossAx val="460165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1.4693878495508933E-2"/>
          <c:y val="8.5891173725895026E-2"/>
          <c:w val="0.31541133536949401"/>
          <c:h val="0.86611344505568444"/>
        </c:manualLayout>
      </c:layout>
      <c:overlay val="0"/>
      <c:txPr>
        <a:bodyPr/>
        <a:lstStyle/>
        <a:p>
          <a:pPr>
            <a:defRPr lang="uk-UA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 baseline="0"/>
              <a:t>Громадянська освіта</a:t>
            </a:r>
          </a:p>
          <a:p>
            <a:pPr>
              <a:defRPr lang="uk-UA"/>
            </a:pPr>
            <a:r>
              <a:rPr lang="ru-RU" baseline="0"/>
              <a:t>середній бал - 7,1; якість знань - 55%</a:t>
            </a:r>
          </a:p>
          <a:p>
            <a:pPr>
              <a:defRPr lang="uk-UA"/>
            </a:pPr>
            <a:r>
              <a:rPr lang="ru-RU" baseline="0"/>
              <a:t>успішність - 100%</a:t>
            </a:r>
            <a:endParaRPr lang="ru-RU"/>
          </a:p>
        </c:rich>
      </c:tx>
      <c:layout>
        <c:manualLayout>
          <c:xMode val="edge"/>
          <c:yMode val="edge"/>
          <c:x val="0.10753795379537953"/>
          <c:y val="2.5157232704402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'Гром осв'!$B$3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'Гром осв'!$X$3</c:f>
              <c:numCache>
                <c:formatCode>General</c:formatCode>
                <c:ptCount val="1"/>
                <c:pt idx="0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4F-4D46-B548-81F1EDE81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8998400"/>
        <c:axId val="208787648"/>
      </c:barChart>
      <c:catAx>
        <c:axId val="208998400"/>
        <c:scaling>
          <c:orientation val="minMax"/>
        </c:scaling>
        <c:delete val="1"/>
        <c:axPos val="b"/>
        <c:majorTickMark val="out"/>
        <c:minorTickMark val="none"/>
        <c:tickLblPos val="none"/>
        <c:crossAx val="208787648"/>
        <c:crosses val="autoZero"/>
        <c:auto val="1"/>
        <c:lblAlgn val="ctr"/>
        <c:lblOffset val="100"/>
        <c:noMultiLvlLbl val="0"/>
      </c:catAx>
      <c:valAx>
        <c:axId val="20878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8998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613375682662694"/>
          <c:y val="0.86611585010208014"/>
          <c:w val="0.72238160995458689"/>
          <c:h val="0.10610637212015277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Інформатика</a:t>
            </a:r>
          </a:p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- 8,2; якість знань - 83%</a:t>
            </a:r>
          </a:p>
          <a:p>
            <a:pPr>
              <a:defRPr lang="uk-UA"/>
            </a:pPr>
            <a:r>
              <a:rPr lang="uk-UA" baseline="0"/>
              <a:t>успішність - 98%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294607101375987E-2"/>
          <c:y val="0.37329113924050633"/>
          <c:w val="0.92310315282602129"/>
          <c:h val="0.46794145984916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Інформ!$B$3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Інформ!$X$3</c:f>
              <c:numCache>
                <c:formatCode>General</c:formatCode>
                <c:ptCount val="1"/>
                <c:pt idx="0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4D-4ED2-8BC3-E3136FEFC333}"/>
            </c:ext>
          </c:extLst>
        </c:ser>
        <c:ser>
          <c:idx val="1"/>
          <c:order val="1"/>
          <c:tx>
            <c:strRef>
              <c:f>Інформ!$B$4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Інформ!$X$4</c:f>
              <c:numCache>
                <c:formatCode>General</c:formatCode>
                <c:ptCount val="1"/>
                <c:pt idx="0">
                  <c:v>8.6999999999999993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3-4080-A449-50E28AAE37A5}"/>
            </c:ext>
          </c:extLst>
        </c:ser>
        <c:ser>
          <c:idx val="2"/>
          <c:order val="2"/>
          <c:tx>
            <c:strRef>
              <c:f>Інформ!$B$5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Інформ!$X$5</c:f>
              <c:numCache>
                <c:formatCode>General</c:formatCode>
                <c:ptCount val="1"/>
                <c:pt idx="0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33-4080-A449-50E28AAE37A5}"/>
            </c:ext>
          </c:extLst>
        </c:ser>
        <c:ser>
          <c:idx val="3"/>
          <c:order val="3"/>
          <c:tx>
            <c:strRef>
              <c:f>Інформ!$B$6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Інформ!$X$6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33-4080-A449-50E28AAE37A5}"/>
            </c:ext>
          </c:extLst>
        </c:ser>
        <c:ser>
          <c:idx val="4"/>
          <c:order val="4"/>
          <c:tx>
            <c:strRef>
              <c:f>Інформ!$B$7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Інформ!$X$7</c:f>
              <c:numCache>
                <c:formatCode>General</c:formatCode>
                <c:ptCount val="1"/>
                <c:pt idx="0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33-4080-A449-50E28AAE37A5}"/>
            </c:ext>
          </c:extLst>
        </c:ser>
        <c:ser>
          <c:idx val="5"/>
          <c:order val="5"/>
          <c:tx>
            <c:strRef>
              <c:f>Інформ!$B$8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Інформ!$X$8</c:f>
              <c:numCache>
                <c:formatCode>General</c:formatCode>
                <c:ptCount val="1"/>
                <c:pt idx="0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733-4080-A449-50E28AAE37A5}"/>
            </c:ext>
          </c:extLst>
        </c:ser>
        <c:ser>
          <c:idx val="6"/>
          <c:order val="6"/>
          <c:tx>
            <c:strRef>
              <c:f>Інформ!$B$9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Інформ!$X$9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733-4080-A449-50E28AAE37A5}"/>
            </c:ext>
          </c:extLst>
        </c:ser>
        <c:ser>
          <c:idx val="7"/>
          <c:order val="7"/>
          <c:tx>
            <c:strRef>
              <c:f>Інформ!$B$10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Інформ!$X$10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733-4080-A449-50E28AAE37A5}"/>
            </c:ext>
          </c:extLst>
        </c:ser>
        <c:ser>
          <c:idx val="8"/>
          <c:order val="8"/>
          <c:tx>
            <c:strRef>
              <c:f>Інформ!$B$11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Інформ!$X$11</c:f>
              <c:numCache>
                <c:formatCode>General</c:formatCode>
                <c:ptCount val="1"/>
                <c:pt idx="0">
                  <c:v>8.8000000000000007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733-4080-A449-50E28AAE37A5}"/>
            </c:ext>
          </c:extLst>
        </c:ser>
        <c:ser>
          <c:idx val="9"/>
          <c:order val="9"/>
          <c:tx>
            <c:strRef>
              <c:f>Інформ!$B$12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Інформ!$X$12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733-4080-A449-50E28AAE37A5}"/>
            </c:ext>
          </c:extLst>
        </c:ser>
        <c:ser>
          <c:idx val="10"/>
          <c:order val="10"/>
          <c:tx>
            <c:strRef>
              <c:f>Інформ!$B$13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Інформ!$X$13</c:f>
              <c:numCache>
                <c:formatCode>General</c:formatCode>
                <c:ptCount val="1"/>
                <c:pt idx="0">
                  <c:v>8.6999999999999993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733-4080-A449-50E28AAE37A5}"/>
            </c:ext>
          </c:extLst>
        </c:ser>
        <c:ser>
          <c:idx val="12"/>
          <c:order val="11"/>
          <c:tx>
            <c:strRef>
              <c:f>Інформ!$B$14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Інформ!$X$14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733-4080-A449-50E28AAE37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144832"/>
        <c:axId val="209518592"/>
      </c:barChart>
      <c:catAx>
        <c:axId val="209144832"/>
        <c:scaling>
          <c:orientation val="minMax"/>
        </c:scaling>
        <c:delete val="1"/>
        <c:axPos val="b"/>
        <c:majorTickMark val="out"/>
        <c:minorTickMark val="none"/>
        <c:tickLblPos val="none"/>
        <c:crossAx val="209518592"/>
        <c:crosses val="autoZero"/>
        <c:auto val="1"/>
        <c:lblAlgn val="ctr"/>
        <c:lblOffset val="100"/>
        <c:noMultiLvlLbl val="0"/>
      </c:catAx>
      <c:valAx>
        <c:axId val="209518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9144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202892108649352"/>
          <c:y val="0.8885050306211818"/>
          <c:w val="0.85939112619877212"/>
          <c:h val="7.6299212598425203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Фізика</a:t>
            </a:r>
          </a:p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- 6,6; якість знань - 50%</a:t>
            </a:r>
          </a:p>
          <a:p>
            <a:pPr>
              <a:defRPr lang="uk-UA"/>
            </a:pPr>
            <a:r>
              <a:rPr lang="uk-UA" baseline="0"/>
              <a:t>успішність - 97% 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Фізика!$B$3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Фізика!$X$3</c:f>
              <c:numCache>
                <c:formatCode>General</c:formatCode>
                <c:ptCount val="1"/>
                <c:pt idx="0">
                  <c:v>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A2-445C-A6A4-C2F8EAA74F0C}"/>
            </c:ext>
          </c:extLst>
        </c:ser>
        <c:ser>
          <c:idx val="1"/>
          <c:order val="1"/>
          <c:tx>
            <c:strRef>
              <c:f>Фізика!$B$4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Фізика!$X$4</c:f>
              <c:numCache>
                <c:formatCode>General</c:formatCode>
                <c:ptCount val="1"/>
                <c:pt idx="0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AA-458E-ABE5-BF7C1E7C250F}"/>
            </c:ext>
          </c:extLst>
        </c:ser>
        <c:ser>
          <c:idx val="2"/>
          <c:order val="2"/>
          <c:tx>
            <c:strRef>
              <c:f>Фізика!$B$5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Фізика!$X$5</c:f>
              <c:numCache>
                <c:formatCode>General</c:formatCode>
                <c:ptCount val="1"/>
                <c:pt idx="0">
                  <c:v>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AA-458E-ABE5-BF7C1E7C250F}"/>
            </c:ext>
          </c:extLst>
        </c:ser>
        <c:ser>
          <c:idx val="3"/>
          <c:order val="3"/>
          <c:tx>
            <c:strRef>
              <c:f>Фізика!$B$6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Фізика!$X$6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AA-458E-ABE5-BF7C1E7C250F}"/>
            </c:ext>
          </c:extLst>
        </c:ser>
        <c:ser>
          <c:idx val="4"/>
          <c:order val="4"/>
          <c:tx>
            <c:strRef>
              <c:f>Фізика!$B$7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Фізика!$X$7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AA-458E-ABE5-BF7C1E7C250F}"/>
            </c:ext>
          </c:extLst>
        </c:ser>
        <c:ser>
          <c:idx val="5"/>
          <c:order val="5"/>
          <c:tx>
            <c:strRef>
              <c:f>Фізика!$B$8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Фізика!$X$8</c:f>
              <c:numCache>
                <c:formatCode>General</c:formatCode>
                <c:ptCount val="1"/>
                <c:pt idx="0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AA-458E-ABE5-BF7C1E7C250F}"/>
            </c:ext>
          </c:extLst>
        </c:ser>
        <c:ser>
          <c:idx val="6"/>
          <c:order val="6"/>
          <c:tx>
            <c:strRef>
              <c:f>Фізика!$B$9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Фізика!$X$9</c:f>
              <c:numCache>
                <c:formatCode>General</c:formatCode>
                <c:ptCount val="1"/>
                <c:pt idx="0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AA-458E-ABE5-BF7C1E7C250F}"/>
            </c:ext>
          </c:extLst>
        </c:ser>
        <c:ser>
          <c:idx val="8"/>
          <c:order val="7"/>
          <c:tx>
            <c:strRef>
              <c:f>Фізика!$B$10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Фізика!$X$10</c:f>
              <c:numCache>
                <c:formatCode>General</c:formatCode>
                <c:ptCount val="1"/>
                <c:pt idx="0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AA-458E-ABE5-BF7C1E7C25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500160"/>
        <c:axId val="209520896"/>
      </c:barChart>
      <c:catAx>
        <c:axId val="209500160"/>
        <c:scaling>
          <c:orientation val="minMax"/>
        </c:scaling>
        <c:delete val="1"/>
        <c:axPos val="b"/>
        <c:majorTickMark val="out"/>
        <c:minorTickMark val="none"/>
        <c:tickLblPos val="none"/>
        <c:crossAx val="209520896"/>
        <c:crosses val="autoZero"/>
        <c:auto val="1"/>
        <c:lblAlgn val="ctr"/>
        <c:lblOffset val="100"/>
        <c:noMultiLvlLbl val="0"/>
      </c:catAx>
      <c:valAx>
        <c:axId val="20952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0950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91195910424541"/>
          <c:y val="0.88850503062117892"/>
          <c:w val="0.79665739698121907"/>
          <c:h val="8.3717191601050026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Хімія</a:t>
            </a:r>
          </a:p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- 6,9; якість знань - 56%</a:t>
            </a:r>
          </a:p>
          <a:p>
            <a:pPr>
              <a:defRPr lang="uk-UA"/>
            </a:pPr>
            <a:r>
              <a:rPr lang="uk-UA" baseline="0"/>
              <a:t>успішність - 93% 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Хімія!$B$3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Хімія!$X$3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E-4999-94AA-3EB846B81757}"/>
            </c:ext>
          </c:extLst>
        </c:ser>
        <c:ser>
          <c:idx val="1"/>
          <c:order val="1"/>
          <c:tx>
            <c:strRef>
              <c:f>Хімія!$B$4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Хімія!$X$4</c:f>
              <c:numCache>
                <c:formatCode>General</c:formatCode>
                <c:ptCount val="1"/>
                <c:pt idx="0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52-41FF-B859-5B692451B619}"/>
            </c:ext>
          </c:extLst>
        </c:ser>
        <c:ser>
          <c:idx val="2"/>
          <c:order val="2"/>
          <c:tx>
            <c:strRef>
              <c:f>Хімія!$B$5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Хімія!$X$5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52-41FF-B859-5B692451B619}"/>
            </c:ext>
          </c:extLst>
        </c:ser>
        <c:ser>
          <c:idx val="3"/>
          <c:order val="3"/>
          <c:tx>
            <c:strRef>
              <c:f>Хімія!$B$6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Хімія!$X$6</c:f>
              <c:numCache>
                <c:formatCode>General</c:formatCode>
                <c:ptCount val="1"/>
                <c:pt idx="0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252-41FF-B859-5B692451B619}"/>
            </c:ext>
          </c:extLst>
        </c:ser>
        <c:ser>
          <c:idx val="4"/>
          <c:order val="4"/>
          <c:tx>
            <c:strRef>
              <c:f>Хімія!$B$7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252-41FF-B859-5B692451B619}"/>
            </c:ext>
          </c:extLst>
        </c:ser>
        <c:ser>
          <c:idx val="5"/>
          <c:order val="5"/>
          <c:tx>
            <c:strRef>
              <c:f>Хімія!$B$8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Хімія!$X$8</c:f>
              <c:numCache>
                <c:formatCode>General</c:formatCode>
                <c:ptCount val="1"/>
                <c:pt idx="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252-41FF-B859-5B692451B619}"/>
            </c:ext>
          </c:extLst>
        </c:ser>
        <c:ser>
          <c:idx val="6"/>
          <c:order val="6"/>
          <c:tx>
            <c:strRef>
              <c:f>Хімія!$B$9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Хімія!$X$9</c:f>
              <c:numCache>
                <c:formatCode>General</c:formatCode>
                <c:ptCount val="1"/>
                <c:pt idx="0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252-41FF-B859-5B692451B619}"/>
            </c:ext>
          </c:extLst>
        </c:ser>
        <c:ser>
          <c:idx val="8"/>
          <c:order val="7"/>
          <c:tx>
            <c:strRef>
              <c:f>Хімія!$B$10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Хімія!$X$10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52-41FF-B859-5B692451B6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339456"/>
        <c:axId val="209523200"/>
      </c:barChart>
      <c:catAx>
        <c:axId val="216339456"/>
        <c:scaling>
          <c:orientation val="minMax"/>
        </c:scaling>
        <c:delete val="1"/>
        <c:axPos val="b"/>
        <c:majorTickMark val="out"/>
        <c:minorTickMark val="none"/>
        <c:tickLblPos val="none"/>
        <c:crossAx val="209523200"/>
        <c:crosses val="autoZero"/>
        <c:auto val="1"/>
        <c:lblAlgn val="ctr"/>
        <c:lblOffset val="100"/>
        <c:noMultiLvlLbl val="0"/>
      </c:catAx>
      <c:valAx>
        <c:axId val="20952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6339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036191294298459"/>
          <c:y val="0.89224647254663669"/>
          <c:w val="0.81475060429250123"/>
          <c:h val="7.284154435378358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Біологія</a:t>
            </a:r>
          </a:p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- 6,9; якість знань - 57%</a:t>
            </a:r>
          </a:p>
          <a:p>
            <a:pPr>
              <a:defRPr lang="uk-UA"/>
            </a:pPr>
            <a:r>
              <a:rPr lang="uk-UA" baseline="0"/>
              <a:t>успішність - 96%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Біологія!$B$3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Біологія!$X$3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7-432D-8B62-E94CBF945140}"/>
            </c:ext>
          </c:extLst>
        </c:ser>
        <c:ser>
          <c:idx val="1"/>
          <c:order val="1"/>
          <c:tx>
            <c:strRef>
              <c:f>Біологія!$B$4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Біологія!$X$4</c:f>
              <c:numCache>
                <c:formatCode>General</c:formatCode>
                <c:ptCount val="1"/>
                <c:pt idx="0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B-4392-9002-6770B3045986}"/>
            </c:ext>
          </c:extLst>
        </c:ser>
        <c:ser>
          <c:idx val="2"/>
          <c:order val="2"/>
          <c:tx>
            <c:strRef>
              <c:f>Біологія!$B$5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Біологія!$X$5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EB-4392-9002-6770B3045986}"/>
            </c:ext>
          </c:extLst>
        </c:ser>
        <c:ser>
          <c:idx val="3"/>
          <c:order val="3"/>
          <c:tx>
            <c:strRef>
              <c:f>Біологія!$B$6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Біологія!$X$6</c:f>
              <c:numCache>
                <c:formatCode>General</c:formatCode>
                <c:ptCount val="1"/>
                <c:pt idx="0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EB-4392-9002-6770B3045986}"/>
            </c:ext>
          </c:extLst>
        </c:ser>
        <c:ser>
          <c:idx val="4"/>
          <c:order val="4"/>
          <c:tx>
            <c:strRef>
              <c:f>Біологія!$B$7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EB-4392-9002-6770B3045986}"/>
            </c:ext>
          </c:extLst>
        </c:ser>
        <c:ser>
          <c:idx val="5"/>
          <c:order val="5"/>
          <c:tx>
            <c:strRef>
              <c:f>Біологія!$B$8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Біологія!$X$8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6EB-4392-9002-6770B3045986}"/>
            </c:ext>
          </c:extLst>
        </c:ser>
        <c:ser>
          <c:idx val="6"/>
          <c:order val="6"/>
          <c:tx>
            <c:strRef>
              <c:f>Біологія!$B$9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Біологія!$X$9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6EB-4392-9002-6770B3045986}"/>
            </c:ext>
          </c:extLst>
        </c:ser>
        <c:ser>
          <c:idx val="7"/>
          <c:order val="7"/>
          <c:tx>
            <c:strRef>
              <c:f>Біологія!$B$10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Біологія!$X$10</c:f>
              <c:numCache>
                <c:formatCode>General</c:formatCode>
                <c:ptCount val="1"/>
                <c:pt idx="0">
                  <c:v>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6EB-4392-9002-6770B3045986}"/>
            </c:ext>
          </c:extLst>
        </c:ser>
        <c:ser>
          <c:idx val="8"/>
          <c:order val="8"/>
          <c:tx>
            <c:strRef>
              <c:f>Біологія!$B$11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Біологія!$X$11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6EB-4392-9002-6770B3045986}"/>
            </c:ext>
          </c:extLst>
        </c:ser>
        <c:ser>
          <c:idx val="10"/>
          <c:order val="9"/>
          <c:tx>
            <c:strRef>
              <c:f>Біологія!$B$12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Біологія!$X$12</c:f>
              <c:numCache>
                <c:formatCode>General</c:formatCode>
                <c:ptCount val="1"/>
                <c:pt idx="0">
                  <c:v>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6EB-4392-9002-6770B30459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674816"/>
        <c:axId val="209525504"/>
      </c:barChart>
      <c:catAx>
        <c:axId val="216674816"/>
        <c:scaling>
          <c:orientation val="minMax"/>
        </c:scaling>
        <c:delete val="1"/>
        <c:axPos val="b"/>
        <c:majorTickMark val="out"/>
        <c:minorTickMark val="none"/>
        <c:tickLblPos val="none"/>
        <c:crossAx val="209525504"/>
        <c:crosses val="autoZero"/>
        <c:auto val="1"/>
        <c:lblAlgn val="ctr"/>
        <c:lblOffset val="100"/>
        <c:noMultiLvlLbl val="0"/>
      </c:catAx>
      <c:valAx>
        <c:axId val="20952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667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982046445715229"/>
          <c:y val="0.88850503062118091"/>
          <c:w val="0.82497359126405501"/>
          <c:h val="6.9283172147352051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2400"/>
              <a:t>Географія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середній</a:t>
            </a:r>
            <a:r>
              <a:rPr lang="uk-UA" baseline="0"/>
              <a:t> бал - 6,2</a:t>
            </a:r>
            <a:r>
              <a:rPr lang="uk-UA" sz="1800" b="1" i="0" baseline="0"/>
              <a:t>; якість знань - 41%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baseline="0"/>
              <a:t>успішність - 96%</a:t>
            </a:r>
            <a:r>
              <a:rPr lang="uk-UA" baseline="0"/>
              <a:t> 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Географія!$B$3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Географія!$X$3</c:f>
              <c:numCache>
                <c:formatCode>General</c:formatCode>
                <c:ptCount val="1"/>
                <c:pt idx="0">
                  <c:v>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BF-4237-AC7E-8834DBD52F43}"/>
            </c:ext>
          </c:extLst>
        </c:ser>
        <c:ser>
          <c:idx val="1"/>
          <c:order val="1"/>
          <c:tx>
            <c:strRef>
              <c:f>Географія!$B$4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Географія!$X$4</c:f>
              <c:numCache>
                <c:formatCode>General</c:formatCode>
                <c:ptCount val="1"/>
                <c:pt idx="0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71-4414-BDF8-4BFAB532E6F0}"/>
            </c:ext>
          </c:extLst>
        </c:ser>
        <c:ser>
          <c:idx val="2"/>
          <c:order val="2"/>
          <c:tx>
            <c:strRef>
              <c:f>Географія!$B$5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Географія!$X$5</c:f>
              <c:numCache>
                <c:formatCode>General</c:formatCode>
                <c:ptCount val="1"/>
                <c:pt idx="0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71-4414-BDF8-4BFAB532E6F0}"/>
            </c:ext>
          </c:extLst>
        </c:ser>
        <c:ser>
          <c:idx val="3"/>
          <c:order val="3"/>
          <c:tx>
            <c:strRef>
              <c:f>Географія!$B$6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Географія!$X$6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71-4414-BDF8-4BFAB532E6F0}"/>
            </c:ext>
          </c:extLst>
        </c:ser>
        <c:ser>
          <c:idx val="4"/>
          <c:order val="4"/>
          <c:tx>
            <c:strRef>
              <c:f>Географія!$B$7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Географія!$X$7</c:f>
              <c:numCache>
                <c:formatCode>General</c:formatCode>
                <c:ptCount val="1"/>
                <c:pt idx="0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71-4414-BDF8-4BFAB532E6F0}"/>
            </c:ext>
          </c:extLst>
        </c:ser>
        <c:ser>
          <c:idx val="5"/>
          <c:order val="5"/>
          <c:tx>
            <c:strRef>
              <c:f>Географія!$B$8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Географія!$X$8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71-4414-BDF8-4BFAB532E6F0}"/>
            </c:ext>
          </c:extLst>
        </c:ser>
        <c:ser>
          <c:idx val="6"/>
          <c:order val="6"/>
          <c:tx>
            <c:strRef>
              <c:f>Географія!$B$9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Географія!$X$9</c:f>
              <c:numCache>
                <c:formatCode>General</c:formatCode>
                <c:ptCount val="1"/>
                <c:pt idx="0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71-4414-BDF8-4BFAB532E6F0}"/>
            </c:ext>
          </c:extLst>
        </c:ser>
        <c:ser>
          <c:idx val="7"/>
          <c:order val="7"/>
          <c:tx>
            <c:strRef>
              <c:f>Географія!$B$10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Географія!$X$10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71-4414-BDF8-4BFAB532E6F0}"/>
            </c:ext>
          </c:extLst>
        </c:ser>
        <c:ser>
          <c:idx val="8"/>
          <c:order val="8"/>
          <c:tx>
            <c:strRef>
              <c:f>Географія!$B$11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Географія!$X$11</c:f>
              <c:numCache>
                <c:formatCode>General</c:formatCode>
                <c:ptCount val="1"/>
                <c:pt idx="0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571-4414-BDF8-4BFAB532E6F0}"/>
            </c:ext>
          </c:extLst>
        </c:ser>
        <c:ser>
          <c:idx val="9"/>
          <c:order val="9"/>
          <c:tx>
            <c:strRef>
              <c:f>Географія!$B$12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Географія!$X$12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571-4414-BDF8-4BFAB532E6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859136"/>
        <c:axId val="216401024"/>
      </c:barChart>
      <c:catAx>
        <c:axId val="216859136"/>
        <c:scaling>
          <c:orientation val="minMax"/>
        </c:scaling>
        <c:delete val="1"/>
        <c:axPos val="b"/>
        <c:majorTickMark val="out"/>
        <c:minorTickMark val="none"/>
        <c:tickLblPos val="none"/>
        <c:crossAx val="216401024"/>
        <c:crosses val="autoZero"/>
        <c:auto val="1"/>
        <c:lblAlgn val="ctr"/>
        <c:lblOffset val="100"/>
        <c:noMultiLvlLbl val="0"/>
      </c:catAx>
      <c:valAx>
        <c:axId val="21640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685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335166565717745"/>
          <c:y val="0.91321472653756119"/>
          <c:w val="0.80191029005989978"/>
          <c:h val="6.5163651840817807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2400" baseline="0"/>
              <a:t>Трудове навчання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середній бал -8,6</a:t>
            </a:r>
            <a:r>
              <a:rPr lang="uk-UA" sz="1800" b="1" i="0" baseline="0"/>
              <a:t>; якість знань - 80%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baseline="0"/>
              <a:t>успішність - 92%</a:t>
            </a:r>
          </a:p>
        </c:rich>
      </c:tx>
      <c:layout>
        <c:manualLayout>
          <c:xMode val="edge"/>
          <c:yMode val="edge"/>
          <c:x val="0.24546875000000082"/>
          <c:y val="2.12765957446808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'Трудове нав'!$B$3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нав'!$X$3</c:f>
              <c:numCache>
                <c:formatCode>General</c:formatCode>
                <c:ptCount val="1"/>
                <c:pt idx="0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E-41A0-9FF7-DEC526C33D5B}"/>
            </c:ext>
          </c:extLst>
        </c:ser>
        <c:ser>
          <c:idx val="1"/>
          <c:order val="1"/>
          <c:tx>
            <c:strRef>
              <c:f>'Трудове нав'!$B$4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нав'!$X$4</c:f>
              <c:numCache>
                <c:formatCode>General</c:formatCode>
                <c:ptCount val="1"/>
                <c:pt idx="0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4-4EAD-9625-FF00F4EEA7FF}"/>
            </c:ext>
          </c:extLst>
        </c:ser>
        <c:ser>
          <c:idx val="2"/>
          <c:order val="2"/>
          <c:tx>
            <c:strRef>
              <c:f>'Трудове нав'!$B$5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нав'!$X$5</c:f>
              <c:numCache>
                <c:formatCode>General</c:formatCode>
                <c:ptCount val="1"/>
                <c:pt idx="0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54-4EAD-9625-FF00F4EEA7FF}"/>
            </c:ext>
          </c:extLst>
        </c:ser>
        <c:ser>
          <c:idx val="3"/>
          <c:order val="3"/>
          <c:tx>
            <c:strRef>
              <c:f>'Трудове нав'!$B$6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нав'!$X$6</c:f>
              <c:numCache>
                <c:formatCode>General</c:formatCode>
                <c:ptCount val="1"/>
                <c:pt idx="0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54-4EAD-9625-FF00F4EEA7FF}"/>
            </c:ext>
          </c:extLst>
        </c:ser>
        <c:ser>
          <c:idx val="4"/>
          <c:order val="4"/>
          <c:tx>
            <c:strRef>
              <c:f>'Трудове нав'!$B$7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нав'!$X$7</c:f>
              <c:numCache>
                <c:formatCode>General</c:formatCode>
                <c:ptCount val="1"/>
                <c:pt idx="0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54-4EAD-9625-FF00F4EEA7FF}"/>
            </c:ext>
          </c:extLst>
        </c:ser>
        <c:ser>
          <c:idx val="5"/>
          <c:order val="5"/>
          <c:tx>
            <c:strRef>
              <c:f>'Трудове нав'!$B$8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нав'!$X$8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54-4EAD-9625-FF00F4EEA7FF}"/>
            </c:ext>
          </c:extLst>
        </c:ser>
        <c:ser>
          <c:idx val="6"/>
          <c:order val="6"/>
          <c:tx>
            <c:strRef>
              <c:f>'Трудове нав'!$B$9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нав'!$X$9</c:f>
              <c:numCache>
                <c:formatCode>General</c:formatCode>
                <c:ptCount val="1"/>
                <c:pt idx="0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54-4EAD-9625-FF00F4EEA7FF}"/>
            </c:ext>
          </c:extLst>
        </c:ser>
        <c:ser>
          <c:idx val="7"/>
          <c:order val="7"/>
          <c:tx>
            <c:strRef>
              <c:f>'Трудове нав'!$B$10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нав'!$X$10</c:f>
              <c:numCache>
                <c:formatCode>General</c:formatCode>
                <c:ptCount val="1"/>
                <c:pt idx="0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54-4EAD-9625-FF00F4EEA7FF}"/>
            </c:ext>
          </c:extLst>
        </c:ser>
        <c:ser>
          <c:idx val="8"/>
          <c:order val="8"/>
          <c:tx>
            <c:strRef>
              <c:f>'Трудове нав'!$B$11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54-4EAD-9625-FF00F4EEA7FF}"/>
            </c:ext>
          </c:extLst>
        </c:ser>
        <c:ser>
          <c:idx val="9"/>
          <c:order val="9"/>
          <c:tx>
            <c:strRef>
              <c:f>'Трудове нав'!$B$12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нав'!$X$12</c:f>
              <c:numCache>
                <c:formatCode>General</c:formatCode>
                <c:ptCount val="1"/>
                <c:pt idx="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54-4EAD-9625-FF00F4EEA7FF}"/>
            </c:ext>
          </c:extLst>
        </c:ser>
        <c:ser>
          <c:idx val="10"/>
          <c:order val="10"/>
          <c:tx>
            <c:strRef>
              <c:f>'Трудове нав'!$B$13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нав'!$X$13</c:f>
              <c:numCache>
                <c:formatCode>General</c:formatCode>
                <c:ptCount val="1"/>
                <c:pt idx="0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F54-4EAD-9625-FF00F4EEA7FF}"/>
            </c:ext>
          </c:extLst>
        </c:ser>
        <c:ser>
          <c:idx val="11"/>
          <c:order val="11"/>
          <c:tx>
            <c:strRef>
              <c:f>'Трудове нав'!$B$14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'Трудове нав'!$X$14</c:f>
              <c:numCache>
                <c:formatCode>General</c:formatCode>
                <c:ptCount val="1"/>
                <c:pt idx="0">
                  <c:v>10.4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F54-4EAD-9625-FF00F4EEA7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862208"/>
        <c:axId val="216403328"/>
      </c:barChart>
      <c:catAx>
        <c:axId val="216862208"/>
        <c:scaling>
          <c:orientation val="minMax"/>
        </c:scaling>
        <c:delete val="1"/>
        <c:axPos val="b"/>
        <c:majorTickMark val="out"/>
        <c:minorTickMark val="none"/>
        <c:tickLblPos val="none"/>
        <c:crossAx val="216403328"/>
        <c:crosses val="autoZero"/>
        <c:auto val="1"/>
        <c:lblAlgn val="ctr"/>
        <c:lblOffset val="100"/>
        <c:noMultiLvlLbl val="0"/>
      </c:catAx>
      <c:valAx>
        <c:axId val="21640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6862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29718348400329"/>
          <c:y val="0.89745043837605409"/>
          <c:w val="0.85015939413823272"/>
          <c:h val="8.1272965879265094E-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Образотворче</a:t>
            </a:r>
            <a:r>
              <a:rPr lang="uk-UA" baseline="0"/>
              <a:t> мистецтво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baseline="0"/>
              <a:t>середній бал - 9,4</a:t>
            </a:r>
            <a:r>
              <a:rPr lang="uk-UA" sz="1800" b="1" i="0" baseline="0"/>
              <a:t>; якість знань - 88%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baseline="0"/>
              <a:t>успішність - 93%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Обр.мист!$B$3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Обр.мист!$X$3</c:f>
              <c:numCache>
                <c:formatCode>General</c:formatCode>
                <c:ptCount val="1"/>
                <c:pt idx="0">
                  <c:v>10.199999999999999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12-416F-B07E-3245E67B1891}"/>
            </c:ext>
          </c:extLst>
        </c:ser>
        <c:ser>
          <c:idx val="1"/>
          <c:order val="1"/>
          <c:tx>
            <c:strRef>
              <c:f>Обр.мист!$B$4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Обр.мист!$X$4</c:f>
              <c:numCache>
                <c:formatCode>General</c:formatCode>
                <c:ptCount val="1"/>
                <c:pt idx="0">
                  <c:v>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12-416F-B07E-3245E67B1891}"/>
            </c:ext>
          </c:extLst>
        </c:ser>
        <c:ser>
          <c:idx val="2"/>
          <c:order val="2"/>
          <c:tx>
            <c:strRef>
              <c:f>Обр.мист!$B$5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Обр.мист!$X$5</c:f>
              <c:numCache>
                <c:formatCode>General</c:formatCode>
                <c:ptCount val="1"/>
                <c:pt idx="0">
                  <c:v>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12-416F-B07E-3245E67B1891}"/>
            </c:ext>
          </c:extLst>
        </c:ser>
        <c:ser>
          <c:idx val="3"/>
          <c:order val="3"/>
          <c:tx>
            <c:strRef>
              <c:f>Обр.мист!$B$6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Обр.мист!$X$6</c:f>
              <c:numCache>
                <c:formatCode>General</c:formatCode>
                <c:ptCount val="1"/>
                <c:pt idx="0">
                  <c:v>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12-416F-B07E-3245E67B1891}"/>
            </c:ext>
          </c:extLst>
        </c:ser>
        <c:ser>
          <c:idx val="4"/>
          <c:order val="4"/>
          <c:tx>
            <c:strRef>
              <c:f>Обр.мист!$B$7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Обр.мист!$X$7</c:f>
              <c:numCache>
                <c:formatCode>General</c:formatCode>
                <c:ptCount val="1"/>
                <c:pt idx="0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12-416F-B07E-3245E67B1891}"/>
            </c:ext>
          </c:extLst>
        </c:ser>
        <c:ser>
          <c:idx val="5"/>
          <c:order val="5"/>
          <c:tx>
            <c:strRef>
              <c:f>Обр.мист!$B$8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Обр.мист!$X$8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E12-416F-B07E-3245E67B1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08320"/>
        <c:axId val="216405632"/>
      </c:barChart>
      <c:catAx>
        <c:axId val="217208320"/>
        <c:scaling>
          <c:orientation val="minMax"/>
        </c:scaling>
        <c:delete val="1"/>
        <c:axPos val="b"/>
        <c:majorTickMark val="out"/>
        <c:minorTickMark val="none"/>
        <c:tickLblPos val="none"/>
        <c:crossAx val="216405632"/>
        <c:crosses val="autoZero"/>
        <c:auto val="1"/>
        <c:lblAlgn val="ctr"/>
        <c:lblOffset val="100"/>
        <c:noMultiLvlLbl val="0"/>
      </c:catAx>
      <c:valAx>
        <c:axId val="21640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7208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585896184464538"/>
          <c:y val="0.89406971415023651"/>
          <c:w val="0.72778603501008665"/>
          <c:h val="8.3952270210761126E-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Основи</a:t>
            </a:r>
            <a:r>
              <a:rPr lang="ru-RU" baseline="0"/>
              <a:t> здоров</a:t>
            </a:r>
            <a:r>
              <a:rPr lang="en-US" baseline="0"/>
              <a:t>'</a:t>
            </a:r>
            <a:r>
              <a:rPr lang="uk-UA" baseline="0"/>
              <a:t>я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baseline="0"/>
              <a:t>середній бал - 8,8</a:t>
            </a:r>
            <a:r>
              <a:rPr lang="uk-UA" sz="1800" b="1" i="0" baseline="0"/>
              <a:t>; якість знань - 81%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baseline="0"/>
              <a:t>успішність - 99%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'Осн здор'!$B$3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здор'!$X$3</c:f>
              <c:numCache>
                <c:formatCode>General</c:formatCode>
                <c:ptCount val="1"/>
                <c:pt idx="0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2B-4169-9FF9-F0E7234291F7}"/>
            </c:ext>
          </c:extLst>
        </c:ser>
        <c:ser>
          <c:idx val="1"/>
          <c:order val="1"/>
          <c:tx>
            <c:strRef>
              <c:f>'Осн здор'!$B$4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здор'!$X$4</c:f>
              <c:numCache>
                <c:formatCode>General</c:formatCode>
                <c:ptCount val="1"/>
                <c:pt idx="0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1D-4910-8077-F67487D68A08}"/>
            </c:ext>
          </c:extLst>
        </c:ser>
        <c:ser>
          <c:idx val="2"/>
          <c:order val="2"/>
          <c:tx>
            <c:strRef>
              <c:f>'Осн здор'!$B$5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здор'!$X$5</c:f>
              <c:numCache>
                <c:formatCode>General</c:formatCode>
                <c:ptCount val="1"/>
                <c:pt idx="0">
                  <c:v>8.6999999999999993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1D-4910-8077-F67487D68A08}"/>
            </c:ext>
          </c:extLst>
        </c:ser>
        <c:ser>
          <c:idx val="3"/>
          <c:order val="3"/>
          <c:tx>
            <c:strRef>
              <c:f>'Осн здор'!$B$6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1D-4910-8077-F67487D68A08}"/>
            </c:ext>
          </c:extLst>
        </c:ser>
        <c:ser>
          <c:idx val="4"/>
          <c:order val="4"/>
          <c:tx>
            <c:strRef>
              <c:f>'Осн здор'!$B$7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здор'!$X$7</c:f>
              <c:numCache>
                <c:formatCode>General</c:formatCode>
                <c:ptCount val="1"/>
                <c:pt idx="0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1D-4910-8077-F67487D68A08}"/>
            </c:ext>
          </c:extLst>
        </c:ser>
        <c:ser>
          <c:idx val="5"/>
          <c:order val="5"/>
          <c:tx>
            <c:strRef>
              <c:f>'Осн здор'!$B$8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здор'!$X$8</c:f>
              <c:numCache>
                <c:formatCode>General</c:formatCode>
                <c:ptCount val="1"/>
                <c:pt idx="0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1D-4910-8077-F67487D68A08}"/>
            </c:ext>
          </c:extLst>
        </c:ser>
        <c:ser>
          <c:idx val="6"/>
          <c:order val="6"/>
          <c:tx>
            <c:strRef>
              <c:f>'Осн здор'!$B$9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здор'!$X$9</c:f>
              <c:numCache>
                <c:formatCode>General</c:formatCode>
                <c:ptCount val="1"/>
                <c:pt idx="0">
                  <c:v>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1D-4910-8077-F67487D68A08}"/>
            </c:ext>
          </c:extLst>
        </c:ser>
        <c:ser>
          <c:idx val="7"/>
          <c:order val="7"/>
          <c:tx>
            <c:strRef>
              <c:f>'Осн здор'!$B$10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здор'!$X$10</c:f>
              <c:numCache>
                <c:formatCode>General</c:formatCode>
                <c:ptCount val="1"/>
                <c:pt idx="0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1D-4910-8077-F67487D68A08}"/>
            </c:ext>
          </c:extLst>
        </c:ser>
        <c:ser>
          <c:idx val="8"/>
          <c:order val="8"/>
          <c:tx>
            <c:strRef>
              <c:f>'Осн здор'!$B$11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здор'!$X$11</c:f>
              <c:numCache>
                <c:formatCode>General</c:formatCode>
                <c:ptCount val="1"/>
                <c:pt idx="0">
                  <c:v>10.4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21D-4910-8077-F67487D68A08}"/>
            </c:ext>
          </c:extLst>
        </c:ser>
        <c:ser>
          <c:idx val="9"/>
          <c:order val="9"/>
          <c:tx>
            <c:strRef>
              <c:f>'Осн здор'!$B$12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'Осн здор'!$X$12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21D-4910-8077-F67487D68A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43168"/>
        <c:axId val="217694208"/>
      </c:barChart>
      <c:catAx>
        <c:axId val="217543168"/>
        <c:scaling>
          <c:orientation val="minMax"/>
        </c:scaling>
        <c:delete val="1"/>
        <c:axPos val="b"/>
        <c:majorTickMark val="out"/>
        <c:minorTickMark val="none"/>
        <c:tickLblPos val="none"/>
        <c:crossAx val="217694208"/>
        <c:crosses val="autoZero"/>
        <c:auto val="1"/>
        <c:lblAlgn val="ctr"/>
        <c:lblOffset val="100"/>
        <c:noMultiLvlLbl val="0"/>
      </c:catAx>
      <c:valAx>
        <c:axId val="2176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7543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872092721083132"/>
          <c:y val="0.79128280839894949"/>
          <c:w val="0.79828348189149556"/>
          <c:h val="0.18290317876932308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Захист</a:t>
            </a:r>
            <a:r>
              <a:rPr lang="ru-RU" baseline="0"/>
              <a:t> Вітчизни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середній бал - 8,9</a:t>
            </a:r>
            <a:r>
              <a:rPr lang="uk-UA" sz="1800" b="1" i="0" baseline="0"/>
              <a:t>; якість знань - 86%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baseline="0"/>
              <a:t>успішність - 100%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'Зах Вітч'!$B$3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'Зах Вітч'!$X$3</c:f>
              <c:numCache>
                <c:formatCode>General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08-44DB-917B-3D023FB133E8}"/>
            </c:ext>
          </c:extLst>
        </c:ser>
        <c:ser>
          <c:idx val="2"/>
          <c:order val="1"/>
          <c:tx>
            <c:strRef>
              <c:f>'Зах Вітч'!$B$4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'Зах Вітч'!$X$4</c:f>
              <c:numCache>
                <c:formatCode>General</c:formatCode>
                <c:ptCount val="1"/>
                <c:pt idx="0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11-41FB-BEEB-FB8CBBAFDE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09344"/>
        <c:axId val="217696512"/>
      </c:barChart>
      <c:catAx>
        <c:axId val="217209344"/>
        <c:scaling>
          <c:orientation val="minMax"/>
        </c:scaling>
        <c:delete val="1"/>
        <c:axPos val="b"/>
        <c:majorTickMark val="out"/>
        <c:minorTickMark val="none"/>
        <c:tickLblPos val="none"/>
        <c:crossAx val="217696512"/>
        <c:crosses val="autoZero"/>
        <c:auto val="1"/>
        <c:lblAlgn val="ctr"/>
        <c:lblOffset val="100"/>
        <c:noMultiLvlLbl val="0"/>
      </c:catAx>
      <c:valAx>
        <c:axId val="21769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7209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47165208245094"/>
          <c:y val="0.87691095134848041"/>
          <c:w val="0.73247454457803163"/>
          <c:h val="8.8575754117693195E-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Якість</a:t>
            </a:r>
            <a:r>
              <a:rPr lang="uk-UA" baseline="0"/>
              <a:t> знань - </a:t>
            </a:r>
            <a:r>
              <a:rPr lang="en-US" baseline="0"/>
              <a:t>6</a:t>
            </a:r>
            <a:r>
              <a:rPr lang="uk-UA" baseline="0"/>
              <a:t>7%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0270494313210847"/>
          <c:y val="6.4360417845297446E-2"/>
          <c:w val="0.59729503038366405"/>
          <c:h val="0.90350543637876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Класи!$B$2</c:f>
              <c:strCache>
                <c:ptCount val="1"/>
                <c:pt idx="0">
                  <c:v>Українська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Класи!$B$18</c:f>
              <c:numCache>
                <c:formatCode>0%</c:formatCode>
                <c:ptCount val="1"/>
                <c:pt idx="0">
                  <c:v>0.58670520231213874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71-4AFC-B344-BD09B8F72E85}"/>
            </c:ext>
          </c:extLst>
        </c:ser>
        <c:ser>
          <c:idx val="1"/>
          <c:order val="1"/>
          <c:tx>
            <c:strRef>
              <c:f>Класи!$C$2</c:f>
              <c:strCache>
                <c:ptCount val="1"/>
                <c:pt idx="0">
                  <c:v>Українська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Класи!$C$18</c:f>
              <c:numCache>
                <c:formatCode>0%</c:formatCode>
                <c:ptCount val="1"/>
                <c:pt idx="0">
                  <c:v>0.71346704871060174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F-45D1-A5FC-EA2B8A20079D}"/>
            </c:ext>
          </c:extLst>
        </c:ser>
        <c:ser>
          <c:idx val="2"/>
          <c:order val="2"/>
          <c:tx>
            <c:strRef>
              <c:f>Класи!$D$2</c:f>
              <c:strCache>
                <c:ptCount val="1"/>
                <c:pt idx="0">
                  <c:v>Математика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Класи!$D$18</c:f>
              <c:numCache>
                <c:formatCode>0%</c:formatCode>
                <c:ptCount val="1"/>
                <c:pt idx="0">
                  <c:v>0.49162011173184356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8F-45D1-A5FC-EA2B8A20079D}"/>
            </c:ext>
          </c:extLst>
        </c:ser>
        <c:ser>
          <c:idx val="3"/>
          <c:order val="3"/>
          <c:tx>
            <c:strRef>
              <c:f>Класи!$E$2</c:f>
              <c:strCache>
                <c:ptCount val="1"/>
                <c:pt idx="0">
                  <c:v>Алгебра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Класи!$E$18</c:f>
              <c:numCache>
                <c:formatCode>0%</c:formatCode>
                <c:ptCount val="1"/>
                <c:pt idx="0">
                  <c:v>0.42857142857142855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8F-45D1-A5FC-EA2B8A20079D}"/>
            </c:ext>
          </c:extLst>
        </c:ser>
        <c:ser>
          <c:idx val="4"/>
          <c:order val="4"/>
          <c:tx>
            <c:strRef>
              <c:f>Класи!$F$2</c:f>
              <c:strCache>
                <c:ptCount val="1"/>
                <c:pt idx="0">
                  <c:v>Геометрія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Класи!$F$18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8F-45D1-A5FC-EA2B8A20079D}"/>
            </c:ext>
          </c:extLst>
        </c:ser>
        <c:ser>
          <c:idx val="5"/>
          <c:order val="5"/>
          <c:tx>
            <c:strRef>
              <c:f>Класи!$G$2</c:f>
              <c:strCache>
                <c:ptCount val="1"/>
                <c:pt idx="0">
                  <c:v>Англійська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Класи!$G$18</c:f>
              <c:numCache>
                <c:formatCode>0%</c:formatCode>
                <c:ptCount val="1"/>
                <c:pt idx="0">
                  <c:v>0.58381502890173409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8F-45D1-A5FC-EA2B8A20079D}"/>
            </c:ext>
          </c:extLst>
        </c:ser>
        <c:ser>
          <c:idx val="6"/>
          <c:order val="6"/>
          <c:tx>
            <c:strRef>
              <c:f>Класи!$H$2</c:f>
              <c:strCache>
                <c:ptCount val="1"/>
                <c:pt idx="0">
                  <c:v>Німецька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Класи!$H$18</c:f>
              <c:numCache>
                <c:formatCode>0%</c:formatCode>
                <c:ptCount val="1"/>
                <c:pt idx="0">
                  <c:v>0.77894736842105261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8F-45D1-A5FC-EA2B8A20079D}"/>
            </c:ext>
          </c:extLst>
        </c:ser>
        <c:ser>
          <c:idx val="7"/>
          <c:order val="7"/>
          <c:tx>
            <c:strRef>
              <c:f>Класи!$I$2</c:f>
              <c:strCache>
                <c:ptCount val="1"/>
                <c:pt idx="0">
                  <c:v>Російська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Класи!$I$18</c:f>
              <c:numCache>
                <c:formatCode>0%</c:formatCode>
                <c:ptCount val="1"/>
                <c:pt idx="0">
                  <c:v>0.68571428571428572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8F-45D1-A5FC-EA2B8A20079D}"/>
            </c:ext>
          </c:extLst>
        </c:ser>
        <c:ser>
          <c:idx val="8"/>
          <c:order val="8"/>
          <c:tx>
            <c:strRef>
              <c:f>Класи!$J$2</c:f>
              <c:strCache>
                <c:ptCount val="1"/>
                <c:pt idx="0">
                  <c:v>Зарубіжна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Класи!$J$18</c:f>
              <c:numCache>
                <c:formatCode>0%</c:formatCode>
                <c:ptCount val="1"/>
                <c:pt idx="0">
                  <c:v>0.6954022988505747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78F-45D1-A5FC-EA2B8A20079D}"/>
            </c:ext>
          </c:extLst>
        </c:ser>
        <c:ser>
          <c:idx val="9"/>
          <c:order val="9"/>
          <c:tx>
            <c:strRef>
              <c:f>Класи!$K$2</c:f>
              <c:strCache>
                <c:ptCount val="1"/>
                <c:pt idx="0">
                  <c:v>Історія Україна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Класи!$K$18</c:f>
              <c:numCache>
                <c:formatCode>0%</c:formatCode>
                <c:ptCount val="1"/>
                <c:pt idx="0">
                  <c:v>0.59365994236311237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78F-45D1-A5FC-EA2B8A20079D}"/>
            </c:ext>
          </c:extLst>
        </c:ser>
        <c:ser>
          <c:idx val="10"/>
          <c:order val="10"/>
          <c:tx>
            <c:strRef>
              <c:f>Класи!$L$2</c:f>
              <c:strCache>
                <c:ptCount val="1"/>
                <c:pt idx="0">
                  <c:v>Всесвітня історія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Класи!$L$18</c:f>
              <c:numCache>
                <c:formatCode>0%</c:formatCode>
                <c:ptCount val="1"/>
                <c:pt idx="0">
                  <c:v>0.57485029940119758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78F-45D1-A5FC-EA2B8A20079D}"/>
            </c:ext>
          </c:extLst>
        </c:ser>
        <c:ser>
          <c:idx val="11"/>
          <c:order val="11"/>
          <c:tx>
            <c:strRef>
              <c:f>Класи!$M$2</c:f>
              <c:strCache>
                <c:ptCount val="1"/>
                <c:pt idx="0">
                  <c:v>Правознавство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Класи!$M$18</c:f>
              <c:numCache>
                <c:formatCode>0%</c:formatCode>
                <c:ptCount val="1"/>
                <c:pt idx="0">
                  <c:v>0.5636363636363636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78F-45D1-A5FC-EA2B8A20079D}"/>
            </c:ext>
          </c:extLst>
        </c:ser>
        <c:ser>
          <c:idx val="12"/>
          <c:order val="12"/>
          <c:tx>
            <c:strRef>
              <c:f>Класи!$N$2</c:f>
              <c:strCache>
                <c:ptCount val="1"/>
                <c:pt idx="0">
                  <c:v>Громадянська освіта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Класи!$N$18</c:f>
              <c:numCache>
                <c:formatCode>0%</c:formatCode>
                <c:ptCount val="1"/>
                <c:pt idx="0">
                  <c:v>0.55172413793103448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78F-45D1-A5FC-EA2B8A20079D}"/>
            </c:ext>
          </c:extLst>
        </c:ser>
        <c:ser>
          <c:idx val="13"/>
          <c:order val="13"/>
          <c:tx>
            <c:strRef>
              <c:f>Класи!$O$2</c:f>
              <c:strCache>
                <c:ptCount val="1"/>
                <c:pt idx="0">
                  <c:v>Інформатика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Класи!$O$18</c:f>
              <c:numCache>
                <c:formatCode>0%</c:formatCode>
                <c:ptCount val="1"/>
                <c:pt idx="0">
                  <c:v>0.82697947214076251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78F-45D1-A5FC-EA2B8A20079D}"/>
            </c:ext>
          </c:extLst>
        </c:ser>
        <c:ser>
          <c:idx val="14"/>
          <c:order val="14"/>
          <c:tx>
            <c:strRef>
              <c:f>Класи!$P$2</c:f>
              <c:strCache>
                <c:ptCount val="1"/>
                <c:pt idx="0">
                  <c:v>Фізика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Класи!$P$18</c:f>
              <c:numCache>
                <c:formatCode>0%</c:formatCode>
                <c:ptCount val="1"/>
                <c:pt idx="0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78F-45D1-A5FC-EA2B8A20079D}"/>
            </c:ext>
          </c:extLst>
        </c:ser>
        <c:ser>
          <c:idx val="15"/>
          <c:order val="15"/>
          <c:tx>
            <c:strRef>
              <c:f>Класи!$Q$2</c:f>
              <c:strCache>
                <c:ptCount val="1"/>
                <c:pt idx="0">
                  <c:v>Хімія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Класи!$Q$18</c:f>
              <c:numCache>
                <c:formatCode>0%</c:formatCode>
                <c:ptCount val="1"/>
                <c:pt idx="0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78F-45D1-A5FC-EA2B8A20079D}"/>
            </c:ext>
          </c:extLst>
        </c:ser>
        <c:ser>
          <c:idx val="16"/>
          <c:order val="16"/>
          <c:tx>
            <c:strRef>
              <c:f>Класи!$R$2</c:f>
              <c:strCache>
                <c:ptCount val="1"/>
                <c:pt idx="0">
                  <c:v>Біологія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Класи!$R$18</c:f>
              <c:numCache>
                <c:formatCode>0%</c:formatCode>
                <c:ptCount val="1"/>
                <c:pt idx="0">
                  <c:v>0.56890459363957602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78F-45D1-A5FC-EA2B8A20079D}"/>
            </c:ext>
          </c:extLst>
        </c:ser>
        <c:ser>
          <c:idx val="17"/>
          <c:order val="17"/>
          <c:tx>
            <c:strRef>
              <c:f>Класи!$S$2</c:f>
              <c:strCache>
                <c:ptCount val="1"/>
                <c:pt idx="0">
                  <c:v>Географія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Класи!$S$18</c:f>
              <c:numCache>
                <c:formatCode>0%</c:formatCode>
                <c:ptCount val="1"/>
                <c:pt idx="0">
                  <c:v>0.41134751773049644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978F-45D1-A5FC-EA2B8A20079D}"/>
            </c:ext>
          </c:extLst>
        </c:ser>
        <c:ser>
          <c:idx val="18"/>
          <c:order val="18"/>
          <c:tx>
            <c:strRef>
              <c:f>Класи!$T$2</c:f>
              <c:strCache>
                <c:ptCount val="1"/>
                <c:pt idx="0">
                  <c:v>Технології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Класи!$T$18</c:f>
              <c:numCache>
                <c:formatCode>0%</c:formatCode>
                <c:ptCount val="1"/>
                <c:pt idx="0">
                  <c:v>0.80403458213256485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78F-45D1-A5FC-EA2B8A20079D}"/>
            </c:ext>
          </c:extLst>
        </c:ser>
        <c:ser>
          <c:idx val="19"/>
          <c:order val="19"/>
          <c:tx>
            <c:strRef>
              <c:f>Класи!$U$2</c:f>
              <c:strCache>
                <c:ptCount val="1"/>
                <c:pt idx="0">
                  <c:v>Образотворче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Класи!$U$18</c:f>
              <c:numCache>
                <c:formatCode>0%</c:formatCode>
                <c:ptCount val="1"/>
                <c:pt idx="0">
                  <c:v>0.8797814207650273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78F-45D1-A5FC-EA2B8A20079D}"/>
            </c:ext>
          </c:extLst>
        </c:ser>
        <c:ser>
          <c:idx val="21"/>
          <c:order val="20"/>
          <c:tx>
            <c:strRef>
              <c:f>Класи!$V$2</c:f>
              <c:strCache>
                <c:ptCount val="1"/>
                <c:pt idx="0">
                  <c:v>Основи здоровя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Класи!$V$18</c:f>
              <c:numCache>
                <c:formatCode>0%</c:formatCode>
                <c:ptCount val="1"/>
                <c:pt idx="0">
                  <c:v>0.81099656357388317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78F-45D1-A5FC-EA2B8A20079D}"/>
            </c:ext>
          </c:extLst>
        </c:ser>
        <c:ser>
          <c:idx val="22"/>
          <c:order val="21"/>
          <c:tx>
            <c:strRef>
              <c:f>Класи!$W$2</c:f>
              <c:strCache>
                <c:ptCount val="1"/>
                <c:pt idx="0">
                  <c:v>Захист Вітчизни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Класи!$W$18</c:f>
              <c:numCache>
                <c:formatCode>0%</c:formatCode>
                <c:ptCount val="1"/>
                <c:pt idx="0">
                  <c:v>0.85964912280701755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78F-45D1-A5FC-EA2B8A20079D}"/>
            </c:ext>
          </c:extLst>
        </c:ser>
        <c:ser>
          <c:idx val="23"/>
          <c:order val="22"/>
          <c:tx>
            <c:strRef>
              <c:f>Класи!$X$2</c:f>
              <c:strCache>
                <c:ptCount val="1"/>
                <c:pt idx="0">
                  <c:v>Фізична культура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Класи!$X$18</c:f>
              <c:numCache>
                <c:formatCode>0%</c:formatCode>
                <c:ptCount val="1"/>
                <c:pt idx="0">
                  <c:v>0.8571428571428571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78F-45D1-A5FC-EA2B8A20079D}"/>
            </c:ext>
          </c:extLst>
        </c:ser>
        <c:ser>
          <c:idx val="24"/>
          <c:order val="23"/>
          <c:tx>
            <c:strRef>
              <c:f>Класи!$Y$2</c:f>
              <c:strCache>
                <c:ptCount val="1"/>
                <c:pt idx="0">
                  <c:v>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Класи!$Y$18</c:f>
              <c:numCache>
                <c:formatCode>0%</c:formatCode>
                <c:ptCount val="1"/>
                <c:pt idx="0">
                  <c:v>0.90740740740740744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78F-45D1-A5FC-EA2B8A20079D}"/>
            </c:ext>
          </c:extLst>
        </c:ser>
        <c:ser>
          <c:idx val="26"/>
          <c:order val="24"/>
          <c:tx>
            <c:strRef>
              <c:f>Класи!$Z$2</c:f>
              <c:strCache>
                <c:ptCount val="1"/>
                <c:pt idx="0">
                  <c:v>Музичне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Класи!$Z$18</c:f>
              <c:numCache>
                <c:formatCode>0%</c:formatCode>
                <c:ptCount val="1"/>
                <c:pt idx="0">
                  <c:v>0.88293650793650791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78F-45D1-A5FC-EA2B8A20079D}"/>
            </c:ext>
          </c:extLst>
        </c:ser>
        <c:ser>
          <c:idx val="27"/>
          <c:order val="25"/>
          <c:tx>
            <c:strRef>
              <c:f>Класи!$AA$2</c:f>
              <c:strCache>
                <c:ptCount val="1"/>
                <c:pt idx="0">
                  <c:v>Астрономія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Класи!$AA$18</c:f>
              <c:numCache>
                <c:formatCode>0%</c:formatCode>
                <c:ptCount val="1"/>
                <c:pt idx="0">
                  <c:v>0.8928571428571429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78F-45D1-A5FC-EA2B8A20079D}"/>
            </c:ext>
          </c:extLst>
        </c:ser>
        <c:ser>
          <c:idx val="20"/>
          <c:order val="26"/>
          <c:tx>
            <c:strRef>
              <c:f>Класи!$AB$2</c:f>
              <c:strCache>
                <c:ptCount val="1"/>
                <c:pt idx="0">
                  <c:v>Природознавство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Класи!$AB$18</c:f>
              <c:numCache>
                <c:formatCode>0%</c:formatCode>
                <c:ptCount val="1"/>
                <c:pt idx="0">
                  <c:v>0.69049539170506913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78F-45D1-A5FC-EA2B8A2007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6016000"/>
        <c:axId val="121991104"/>
      </c:barChart>
      <c:catAx>
        <c:axId val="46016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1991104"/>
        <c:crosses val="autoZero"/>
        <c:auto val="1"/>
        <c:lblAlgn val="ctr"/>
        <c:lblOffset val="100"/>
        <c:noMultiLvlLbl val="0"/>
      </c:catAx>
      <c:valAx>
        <c:axId val="121991104"/>
        <c:scaling>
          <c:orientation val="minMax"/>
        </c:scaling>
        <c:delete val="1"/>
        <c:axPos val="b"/>
        <c:majorGridlines/>
        <c:numFmt formatCode="0%" sourceLinked="1"/>
        <c:majorTickMark val="out"/>
        <c:minorTickMark val="none"/>
        <c:tickLblPos val="nextTo"/>
        <c:crossAx val="4601600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5.7429324401934434E-3"/>
          <c:y val="8.8946143216197066E-2"/>
          <c:w val="0.31106069811334425"/>
          <c:h val="0.85274421969339242"/>
        </c:manualLayout>
      </c:layout>
      <c:overlay val="0"/>
      <c:txPr>
        <a:bodyPr/>
        <a:lstStyle/>
        <a:p>
          <a:pPr>
            <a:defRPr lang="uk-UA" sz="10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Фізична</a:t>
            </a:r>
            <a:r>
              <a:rPr lang="ru-RU" baseline="0"/>
              <a:t> культура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середній бал - 8,7</a:t>
            </a:r>
            <a:r>
              <a:rPr lang="uk-UA" sz="1800" b="1" i="0" baseline="0"/>
              <a:t>; якість знань - 86%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uk-UA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 i="0" baseline="0"/>
              <a:t>успішність - 97%</a:t>
            </a:r>
          </a:p>
        </c:rich>
      </c:tx>
      <c:layout>
        <c:manualLayout>
          <c:xMode val="edge"/>
          <c:yMode val="edge"/>
          <c:x val="0.22931162365766225"/>
          <c:y val="7.5757598352899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80172500561329E-2"/>
          <c:y val="0.28208341746701787"/>
          <c:w val="0.90328757577869057"/>
          <c:h val="0.57538671420505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Фізк!$B$3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69-4ED7-BE23-683762FAD228}"/>
            </c:ext>
          </c:extLst>
        </c:ser>
        <c:ser>
          <c:idx val="1"/>
          <c:order val="1"/>
          <c:tx>
            <c:strRef>
              <c:f>Фізк!$B$4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Фізк!$Y$4</c:f>
              <c:numCache>
                <c:formatCode>General</c:formatCode>
                <c:ptCount val="1"/>
                <c:pt idx="0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14-4951-A41B-AC3E454C47FF}"/>
            </c:ext>
          </c:extLst>
        </c:ser>
        <c:ser>
          <c:idx val="2"/>
          <c:order val="2"/>
          <c:tx>
            <c:strRef>
              <c:f>Фізк!$B$5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Фізк!$Y$5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14-4951-A41B-AC3E454C47FF}"/>
            </c:ext>
          </c:extLst>
        </c:ser>
        <c:ser>
          <c:idx val="3"/>
          <c:order val="3"/>
          <c:tx>
            <c:strRef>
              <c:f>Фізк!$B$6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Фізк!$Y$6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14-4951-A41B-AC3E454C47FF}"/>
            </c:ext>
          </c:extLst>
        </c:ser>
        <c:ser>
          <c:idx val="4"/>
          <c:order val="4"/>
          <c:tx>
            <c:strRef>
              <c:f>Фізк!$B$7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Фізк!$Y$7</c:f>
              <c:numCache>
                <c:formatCode>General</c:formatCode>
                <c:ptCount val="1"/>
                <c:pt idx="0">
                  <c:v>10.6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14-4951-A41B-AC3E454C47FF}"/>
            </c:ext>
          </c:extLst>
        </c:ser>
        <c:ser>
          <c:idx val="5"/>
          <c:order val="5"/>
          <c:tx>
            <c:strRef>
              <c:f>Фізк!$B$8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Фізк!$Y$8</c:f>
              <c:numCache>
                <c:formatCode>General</c:formatCode>
                <c:ptCount val="1"/>
                <c:pt idx="0">
                  <c:v>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14-4951-A41B-AC3E454C47FF}"/>
            </c:ext>
          </c:extLst>
        </c:ser>
        <c:ser>
          <c:idx val="6"/>
          <c:order val="6"/>
          <c:tx>
            <c:strRef>
              <c:f>Фізк!$B$9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Фізк!$Y$9</c:f>
              <c:numCache>
                <c:formatCode>General</c:formatCode>
                <c:ptCount val="1"/>
                <c:pt idx="0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14-4951-A41B-AC3E454C47FF}"/>
            </c:ext>
          </c:extLst>
        </c:ser>
        <c:ser>
          <c:idx val="7"/>
          <c:order val="7"/>
          <c:tx>
            <c:strRef>
              <c:f>Фізк!$B$10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Фізк!$Y$10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14-4951-A41B-AC3E454C47FF}"/>
            </c:ext>
          </c:extLst>
        </c:ser>
        <c:ser>
          <c:idx val="8"/>
          <c:order val="8"/>
          <c:tx>
            <c:strRef>
              <c:f>Фізк!$B$11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014-4951-A41B-AC3E454C47FF}"/>
            </c:ext>
          </c:extLst>
        </c:ser>
        <c:ser>
          <c:idx val="9"/>
          <c:order val="9"/>
          <c:tx>
            <c:strRef>
              <c:f>Фізк!$B$12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Фізк!$Y$12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14-4951-A41B-AC3E454C47FF}"/>
            </c:ext>
          </c:extLst>
        </c:ser>
        <c:ser>
          <c:idx val="10"/>
          <c:order val="10"/>
          <c:tx>
            <c:strRef>
              <c:f>Фізк!$B$13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Фізк!$Y$13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14-4951-A41B-AC3E454C47FF}"/>
            </c:ext>
          </c:extLst>
        </c:ser>
        <c:ser>
          <c:idx val="13"/>
          <c:order val="11"/>
          <c:tx>
            <c:strRef>
              <c:f>Фізк!$B$14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Фізк!$Y$14</c:f>
              <c:numCache>
                <c:formatCode>General</c:formatCode>
                <c:ptCount val="1"/>
                <c:pt idx="0">
                  <c:v>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14-4951-A41B-AC3E454C47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822720"/>
        <c:axId val="217698240"/>
      </c:barChart>
      <c:catAx>
        <c:axId val="217822720"/>
        <c:scaling>
          <c:orientation val="minMax"/>
        </c:scaling>
        <c:delete val="1"/>
        <c:axPos val="b"/>
        <c:majorTickMark val="out"/>
        <c:minorTickMark val="none"/>
        <c:tickLblPos val="none"/>
        <c:crossAx val="217698240"/>
        <c:crosses val="autoZero"/>
        <c:auto val="1"/>
        <c:lblAlgn val="ctr"/>
        <c:lblOffset val="100"/>
        <c:noMultiLvlLbl val="0"/>
      </c:catAx>
      <c:valAx>
        <c:axId val="2176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217822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5272106473417"/>
          <c:y val="0.90877681602744464"/>
          <c:w val="0.82017556628951438"/>
          <c:h val="6.8495904466685895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Мистецтво</a:t>
            </a:r>
          </a:p>
          <a:p>
            <a:pPr>
              <a:defRPr lang="uk-UA"/>
            </a:pPr>
            <a:r>
              <a:rPr lang="ru-RU"/>
              <a:t>середній</a:t>
            </a:r>
            <a:r>
              <a:rPr lang="ru-RU" baseline="0"/>
              <a:t> бал - 9,3; якість знань - 91%</a:t>
            </a:r>
          </a:p>
          <a:p>
            <a:pPr>
              <a:defRPr lang="uk-UA"/>
            </a:pPr>
            <a:r>
              <a:rPr lang="ru-RU" baseline="0"/>
              <a:t>успішність - 94%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Мистецтво!$B$3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Мистецтво!$X$3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1F-4360-8779-438890F2B05D}"/>
            </c:ext>
          </c:extLst>
        </c:ser>
        <c:ser>
          <c:idx val="1"/>
          <c:order val="1"/>
          <c:tx>
            <c:strRef>
              <c:f>Мистецтво!$B$4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Мистецтво!$X$4</c:f>
              <c:numCache>
                <c:formatCode>0.0</c:formatCode>
                <c:ptCount val="1"/>
                <c:pt idx="0">
                  <c:v>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D0-4915-8BEF-74A4593DB6BF}"/>
            </c:ext>
          </c:extLst>
        </c:ser>
        <c:ser>
          <c:idx val="2"/>
          <c:order val="2"/>
          <c:tx>
            <c:strRef>
              <c:f>Мистецтво!$B$5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Мистецтво!$X$5</c:f>
              <c:numCache>
                <c:formatCode>0.0</c:formatCode>
                <c:ptCount val="1"/>
                <c:pt idx="0">
                  <c:v>10.4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D0-4915-8BEF-74A4593DB6BF}"/>
            </c:ext>
          </c:extLst>
        </c:ser>
        <c:ser>
          <c:idx val="3"/>
          <c:order val="3"/>
          <c:tx>
            <c:strRef>
              <c:f>Мистецтво!$B$6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Мистецтво!$X$6</c:f>
              <c:numCache>
                <c:formatCode>0.0</c:formatCode>
                <c:ptCount val="1"/>
                <c:pt idx="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D0-4915-8BEF-74A4593DB6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46240"/>
        <c:axId val="217700544"/>
      </c:barChart>
      <c:catAx>
        <c:axId val="2175462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217700544"/>
        <c:crosses val="autoZero"/>
        <c:auto val="1"/>
        <c:lblAlgn val="ctr"/>
        <c:lblOffset val="100"/>
        <c:noMultiLvlLbl val="0"/>
      </c:catAx>
      <c:valAx>
        <c:axId val="2177005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217546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078986220472438"/>
          <c:y val="0.84683836395450574"/>
          <c:w val="0.65491818405511815"/>
          <c:h val="0.10610637212015241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 sz="1800" b="1" i="0" baseline="0"/>
              <a:t>Музичне мистецтво</a:t>
            </a:r>
            <a:endParaRPr lang="ru-RU"/>
          </a:p>
          <a:p>
            <a:pPr>
              <a:defRPr lang="uk-UA"/>
            </a:pPr>
            <a:r>
              <a:rPr lang="ru-RU" sz="1800" b="1" i="0" baseline="0"/>
              <a:t>середній бал - 8,8; якість знань - 88%</a:t>
            </a:r>
            <a:endParaRPr lang="ru-RU"/>
          </a:p>
          <a:p>
            <a:pPr>
              <a:defRPr lang="uk-UA"/>
            </a:pPr>
            <a:r>
              <a:rPr lang="ru-RU" sz="1800" b="1" i="0" baseline="0"/>
              <a:t>успішність - 96%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Музика!$B$3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Музика!$X$3</c:f>
              <c:numCache>
                <c:formatCode>0.0</c:formatCode>
                <c:ptCount val="1"/>
                <c:pt idx="0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03-4845-AA91-7192BB7E4749}"/>
            </c:ext>
          </c:extLst>
        </c:ser>
        <c:ser>
          <c:idx val="1"/>
          <c:order val="1"/>
          <c:tx>
            <c:strRef>
              <c:f>Музика!$B$4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Музика!$X$4</c:f>
              <c:numCache>
                <c:formatCode>0.0</c:formatCode>
                <c:ptCount val="1"/>
                <c:pt idx="0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03-4845-AA91-7192BB7E4749}"/>
            </c:ext>
          </c:extLst>
        </c:ser>
        <c:ser>
          <c:idx val="2"/>
          <c:order val="2"/>
          <c:tx>
            <c:strRef>
              <c:f>Музика!$B$5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Музика!$X$5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03-4845-AA91-7192BB7E4749}"/>
            </c:ext>
          </c:extLst>
        </c:ser>
        <c:ser>
          <c:idx val="3"/>
          <c:order val="3"/>
          <c:tx>
            <c:strRef>
              <c:f>Музика!$B$6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Музика!$X$6</c:f>
              <c:numCache>
                <c:formatCode>0.0</c:formatCode>
                <c:ptCount val="1"/>
                <c:pt idx="0">
                  <c:v>8.1999999999999993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03-4845-AA91-7192BB7E4749}"/>
            </c:ext>
          </c:extLst>
        </c:ser>
        <c:ser>
          <c:idx val="4"/>
          <c:order val="4"/>
          <c:tx>
            <c:strRef>
              <c:f>Музика!$B$7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Музика!$X$7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03-4845-AA91-7192BB7E4749}"/>
            </c:ext>
          </c:extLst>
        </c:ser>
        <c:ser>
          <c:idx val="6"/>
          <c:order val="5"/>
          <c:tx>
            <c:strRef>
              <c:f>Музика!$B$8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Музика!$X$8</c:f>
              <c:numCache>
                <c:formatCode>0.0</c:formatCode>
                <c:ptCount val="1"/>
                <c:pt idx="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A03-4845-AA91-7192BB7E4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201600"/>
        <c:axId val="218063424"/>
      </c:barChart>
      <c:catAx>
        <c:axId val="218201600"/>
        <c:scaling>
          <c:orientation val="minMax"/>
        </c:scaling>
        <c:delete val="1"/>
        <c:axPos val="b"/>
        <c:majorTickMark val="out"/>
        <c:minorTickMark val="none"/>
        <c:tickLblPos val="none"/>
        <c:crossAx val="218063424"/>
        <c:crosses val="autoZero"/>
        <c:auto val="1"/>
        <c:lblAlgn val="ctr"/>
        <c:lblOffset val="100"/>
        <c:noMultiLvlLbl val="0"/>
      </c:catAx>
      <c:valAx>
        <c:axId val="2180634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218201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96618279857891"/>
          <c:y val="0.878817167084887"/>
          <c:w val="0.7740419947506566"/>
          <c:h val="7.6577192556812751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/>
              <a:t>Астрономія</a:t>
            </a:r>
          </a:p>
          <a:p>
            <a:pPr>
              <a:defRPr lang="uk-UA"/>
            </a:pPr>
            <a:r>
              <a:rPr lang="ru-RU"/>
              <a:t>середній</a:t>
            </a:r>
            <a:r>
              <a:rPr lang="ru-RU" baseline="0"/>
              <a:t> бал - 9,0; якість знань - 89%; успішність - 96%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Астрономія!$B$3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Астрономія!$X$3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D3-474D-A9E4-C41B674CAC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157568"/>
        <c:axId val="218065728"/>
      </c:barChart>
      <c:catAx>
        <c:axId val="21815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8065728"/>
        <c:crosses val="autoZero"/>
        <c:auto val="1"/>
        <c:lblAlgn val="ctr"/>
        <c:lblOffset val="100"/>
        <c:noMultiLvlLbl val="0"/>
      </c:catAx>
      <c:valAx>
        <c:axId val="21806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218157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016496492852057"/>
          <c:y val="0.85132059687758732"/>
          <c:w val="0.45969383884817705"/>
          <c:h val="9.6096337014477048E-2"/>
        </c:manualLayout>
      </c:layout>
      <c:overlay val="0"/>
      <c:txPr>
        <a:bodyPr/>
        <a:lstStyle/>
        <a:p>
          <a:pPr>
            <a:defRPr lang="uk-UA" sz="14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ru-RU" sz="1800" b="1" i="0" baseline="0"/>
              <a:t>Природознавство</a:t>
            </a:r>
            <a:endParaRPr lang="ru-RU"/>
          </a:p>
          <a:p>
            <a:pPr>
              <a:defRPr lang="uk-UA"/>
            </a:pPr>
            <a:r>
              <a:rPr lang="ru-RU" sz="1800" b="1" i="0" baseline="0"/>
              <a:t>середній бал - 7,6; якість знань - 69%</a:t>
            </a:r>
            <a:endParaRPr lang="ru-RU"/>
          </a:p>
          <a:p>
            <a:pPr>
              <a:defRPr lang="uk-UA"/>
            </a:pPr>
            <a:r>
              <a:rPr lang="ru-RU" sz="1800" b="1" i="0" baseline="0"/>
              <a:t>успішність - 99%</a:t>
            </a: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Природ!$B$3</c:f>
              <c:strCache>
                <c:ptCount val="1"/>
                <c:pt idx="0">
                  <c:v>4-А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Природ!$X$3</c:f>
              <c:numCache>
                <c:formatCode>0.0</c:formatCode>
                <c:ptCount val="1"/>
                <c:pt idx="0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E-467C-AF63-6A363ED937AB}"/>
            </c:ext>
          </c:extLst>
        </c:ser>
        <c:ser>
          <c:idx val="1"/>
          <c:order val="1"/>
          <c:tx>
            <c:strRef>
              <c:f>Природ!$B$4</c:f>
              <c:strCache>
                <c:ptCount val="1"/>
                <c:pt idx="0">
                  <c:v>4-Б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Природ!$X$4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1E-467C-AF63-6A363ED937AB}"/>
            </c:ext>
          </c:extLst>
        </c:ser>
        <c:ser>
          <c:idx val="2"/>
          <c:order val="2"/>
          <c:tx>
            <c:strRef>
              <c:f>Природ!$B$5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Природ!$X$5</c:f>
              <c:numCache>
                <c:formatCode>0.0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1E-467C-AF63-6A363ED937AB}"/>
            </c:ext>
          </c:extLst>
        </c:ser>
        <c:ser>
          <c:idx val="3"/>
          <c:order val="3"/>
          <c:tx>
            <c:strRef>
              <c:f>Природ!$B$6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Природ!$X$6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1E-467C-AF63-6A363ED937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158080"/>
        <c:axId val="218068608"/>
      </c:barChart>
      <c:catAx>
        <c:axId val="218158080"/>
        <c:scaling>
          <c:orientation val="minMax"/>
        </c:scaling>
        <c:delete val="1"/>
        <c:axPos val="b"/>
        <c:majorTickMark val="out"/>
        <c:minorTickMark val="none"/>
        <c:tickLblPos val="none"/>
        <c:crossAx val="218068608"/>
        <c:crosses val="autoZero"/>
        <c:auto val="1"/>
        <c:lblAlgn val="ctr"/>
        <c:lblOffset val="100"/>
        <c:noMultiLvlLbl val="0"/>
      </c:catAx>
      <c:valAx>
        <c:axId val="218068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21815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96618279857891"/>
          <c:y val="0.87881716708488722"/>
          <c:w val="0.73987376577927755"/>
          <c:h val="7.6577192556812751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uk-UA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uk-UA" sz="1800" b="1">
                <a:solidFill>
                  <a:sysClr val="windowText" lastClr="000000"/>
                </a:solidFill>
              </a:rPr>
              <a:t>Успішність</a:t>
            </a:r>
            <a:r>
              <a:rPr lang="uk-UA" sz="1800" b="1" baseline="0">
                <a:solidFill>
                  <a:sysClr val="windowText" lastClr="000000"/>
                </a:solidFill>
              </a:rPr>
              <a:t> - 9</a:t>
            </a:r>
            <a:r>
              <a:rPr lang="en-US" sz="1800" b="1" baseline="0">
                <a:solidFill>
                  <a:sysClr val="windowText" lastClr="000000"/>
                </a:solidFill>
              </a:rPr>
              <a:t>5</a:t>
            </a:r>
            <a:r>
              <a:rPr lang="uk-UA" sz="1800" b="1" baseline="0">
                <a:solidFill>
                  <a:sysClr val="windowText" lastClr="000000"/>
                </a:solidFill>
              </a:rPr>
              <a:t>%</a:t>
            </a:r>
            <a:endParaRPr lang="uk-UA" sz="18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272686092043386"/>
          <c:y val="6.5929386645453808E-2"/>
          <c:w val="0.57352167691408995"/>
          <c:h val="0.89763354063845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Класи!$B$2</c:f>
              <c:strCache>
                <c:ptCount val="1"/>
                <c:pt idx="0">
                  <c:v>Українська мова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uk-UA"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Класи!$B$19</c:f>
              <c:numCache>
                <c:formatCode>0%</c:formatCode>
                <c:ptCount val="1"/>
                <c:pt idx="0">
                  <c:v>0.93063583815028905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2-469B-9EBF-698011B53540}"/>
            </c:ext>
          </c:extLst>
        </c:ser>
        <c:ser>
          <c:idx val="1"/>
          <c:order val="1"/>
          <c:tx>
            <c:strRef>
              <c:f>Класи!$C$2</c:f>
              <c:strCache>
                <c:ptCount val="1"/>
                <c:pt idx="0">
                  <c:v>Українська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Класи!$C$19</c:f>
              <c:numCache>
                <c:formatCode>0%</c:formatCode>
                <c:ptCount val="1"/>
                <c:pt idx="0">
                  <c:v>0.95128939828080228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F-4434-995D-95483D5457BE}"/>
            </c:ext>
          </c:extLst>
        </c:ser>
        <c:ser>
          <c:idx val="2"/>
          <c:order val="2"/>
          <c:tx>
            <c:strRef>
              <c:f>Класи!$D$2</c:f>
              <c:strCache>
                <c:ptCount val="1"/>
                <c:pt idx="0">
                  <c:v>Математика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Класи!$D$19</c:f>
              <c:numCache>
                <c:formatCode>0%</c:formatCode>
                <c:ptCount val="1"/>
                <c:pt idx="0">
                  <c:v>0.8938547486033519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BF-4434-995D-95483D5457BE}"/>
            </c:ext>
          </c:extLst>
        </c:ser>
        <c:ser>
          <c:idx val="3"/>
          <c:order val="3"/>
          <c:tx>
            <c:strRef>
              <c:f>Класи!$E$2</c:f>
              <c:strCache>
                <c:ptCount val="1"/>
                <c:pt idx="0">
                  <c:v>Алгебра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Класи!$E$19</c:f>
              <c:numCache>
                <c:formatCode>0%</c:formatCode>
                <c:ptCount val="1"/>
                <c:pt idx="0">
                  <c:v>0.84523809523809523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BF-4434-995D-95483D5457BE}"/>
            </c:ext>
          </c:extLst>
        </c:ser>
        <c:ser>
          <c:idx val="4"/>
          <c:order val="4"/>
          <c:tx>
            <c:strRef>
              <c:f>Класи!$F$2</c:f>
              <c:strCache>
                <c:ptCount val="1"/>
                <c:pt idx="0">
                  <c:v>Геометрія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Класи!$F$19</c:f>
              <c:numCache>
                <c:formatCode>0%</c:formatCode>
                <c:ptCount val="1"/>
                <c:pt idx="0">
                  <c:v>0.84523809523809523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4BF-4434-995D-95483D5457BE}"/>
            </c:ext>
          </c:extLst>
        </c:ser>
        <c:ser>
          <c:idx val="5"/>
          <c:order val="5"/>
          <c:tx>
            <c:strRef>
              <c:f>Класи!$G$2</c:f>
              <c:strCache>
                <c:ptCount val="1"/>
                <c:pt idx="0">
                  <c:v>Англійська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Класи!$G$19</c:f>
              <c:numCache>
                <c:formatCode>0%</c:formatCode>
                <c:ptCount val="1"/>
                <c:pt idx="0">
                  <c:v>0.95953757225433522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BF-4434-995D-95483D5457BE}"/>
            </c:ext>
          </c:extLst>
        </c:ser>
        <c:ser>
          <c:idx val="6"/>
          <c:order val="6"/>
          <c:tx>
            <c:strRef>
              <c:f>Класи!$H$2</c:f>
              <c:strCache>
                <c:ptCount val="1"/>
                <c:pt idx="0">
                  <c:v>Німецька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Класи!$H$19</c:f>
              <c:numCache>
                <c:formatCode>0%</c:formatCode>
                <c:ptCount val="1"/>
                <c:pt idx="0">
                  <c:v>0.97894736842105268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4BF-4434-995D-95483D5457BE}"/>
            </c:ext>
          </c:extLst>
        </c:ser>
        <c:ser>
          <c:idx val="7"/>
          <c:order val="7"/>
          <c:tx>
            <c:strRef>
              <c:f>Класи!$I$2</c:f>
              <c:strCache>
                <c:ptCount val="1"/>
                <c:pt idx="0">
                  <c:v>Російська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Класи!$I$19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BF-4434-995D-95483D5457BE}"/>
            </c:ext>
          </c:extLst>
        </c:ser>
        <c:ser>
          <c:idx val="8"/>
          <c:order val="8"/>
          <c:tx>
            <c:strRef>
              <c:f>Класи!$J$2</c:f>
              <c:strCache>
                <c:ptCount val="1"/>
                <c:pt idx="0">
                  <c:v>Зарубіжна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Класи!$J$19</c:f>
              <c:numCache>
                <c:formatCode>0%</c:formatCode>
                <c:ptCount val="1"/>
                <c:pt idx="0">
                  <c:v>0.95402298850574707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4BF-4434-995D-95483D5457BE}"/>
            </c:ext>
          </c:extLst>
        </c:ser>
        <c:ser>
          <c:idx val="9"/>
          <c:order val="9"/>
          <c:tx>
            <c:strRef>
              <c:f>Класи!$K$2</c:f>
              <c:strCache>
                <c:ptCount val="1"/>
                <c:pt idx="0">
                  <c:v>Історія Україна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Класи!$K$19</c:f>
              <c:numCache>
                <c:formatCode>0%</c:formatCode>
                <c:ptCount val="1"/>
                <c:pt idx="0">
                  <c:v>0.95965417867435154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4BF-4434-995D-95483D5457BE}"/>
            </c:ext>
          </c:extLst>
        </c:ser>
        <c:ser>
          <c:idx val="10"/>
          <c:order val="10"/>
          <c:tx>
            <c:strRef>
              <c:f>Класи!$L$2</c:f>
              <c:strCache>
                <c:ptCount val="1"/>
                <c:pt idx="0">
                  <c:v>Всесвітня історія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Класи!$L$19</c:f>
              <c:numCache>
                <c:formatCode>0%</c:formatCode>
                <c:ptCount val="1"/>
                <c:pt idx="0">
                  <c:v>0.97275641025641024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4BF-4434-995D-95483D5457BE}"/>
            </c:ext>
          </c:extLst>
        </c:ser>
        <c:ser>
          <c:idx val="11"/>
          <c:order val="11"/>
          <c:tx>
            <c:strRef>
              <c:f>Класи!$M$2</c:f>
              <c:strCache>
                <c:ptCount val="1"/>
                <c:pt idx="0">
                  <c:v>Правознавство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Класи!$M$19</c:f>
              <c:numCache>
                <c:formatCode>0%</c:formatCode>
                <c:ptCount val="1"/>
                <c:pt idx="0">
                  <c:v>0.87272727272727268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4BF-4434-995D-95483D5457BE}"/>
            </c:ext>
          </c:extLst>
        </c:ser>
        <c:ser>
          <c:idx val="12"/>
          <c:order val="12"/>
          <c:tx>
            <c:strRef>
              <c:f>Класи!$N$2</c:f>
              <c:strCache>
                <c:ptCount val="1"/>
                <c:pt idx="0">
                  <c:v>Громадянська освіта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Класи!$N$19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4BF-4434-995D-95483D5457BE}"/>
            </c:ext>
          </c:extLst>
        </c:ser>
        <c:ser>
          <c:idx val="13"/>
          <c:order val="13"/>
          <c:tx>
            <c:strRef>
              <c:f>Класи!$O$2</c:f>
              <c:strCache>
                <c:ptCount val="1"/>
                <c:pt idx="0">
                  <c:v>Інформатика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Класи!$O$19</c:f>
              <c:numCache>
                <c:formatCode>0%</c:formatCode>
                <c:ptCount val="1"/>
                <c:pt idx="0">
                  <c:v>0.98240469208211145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4BF-4434-995D-95483D5457BE}"/>
            </c:ext>
          </c:extLst>
        </c:ser>
        <c:ser>
          <c:idx val="14"/>
          <c:order val="14"/>
          <c:tx>
            <c:strRef>
              <c:f>Класи!$P$2</c:f>
              <c:strCache>
                <c:ptCount val="1"/>
                <c:pt idx="0">
                  <c:v>Фізика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Класи!$P$19</c:f>
              <c:numCache>
                <c:formatCode>0%</c:formatCode>
                <c:ptCount val="1"/>
                <c:pt idx="0">
                  <c:v>0.91555555555555557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4BF-4434-995D-95483D5457BE}"/>
            </c:ext>
          </c:extLst>
        </c:ser>
        <c:ser>
          <c:idx val="15"/>
          <c:order val="15"/>
          <c:tx>
            <c:strRef>
              <c:f>Класи!$Q$2</c:f>
              <c:strCache>
                <c:ptCount val="1"/>
                <c:pt idx="0">
                  <c:v>Хімія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Класи!$Q$19</c:f>
              <c:numCache>
                <c:formatCode>0%</c:formatCode>
                <c:ptCount val="1"/>
                <c:pt idx="0">
                  <c:v>0.91555555555555557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4BF-4434-995D-95483D5457BE}"/>
            </c:ext>
          </c:extLst>
        </c:ser>
        <c:ser>
          <c:idx val="16"/>
          <c:order val="16"/>
          <c:tx>
            <c:strRef>
              <c:f>Класи!$R$2</c:f>
              <c:strCache>
                <c:ptCount val="1"/>
                <c:pt idx="0">
                  <c:v>Біологія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Класи!$R$19</c:f>
              <c:numCache>
                <c:formatCode>0%</c:formatCode>
                <c:ptCount val="1"/>
                <c:pt idx="0">
                  <c:v>0.96466431095406358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4BF-4434-995D-95483D5457BE}"/>
            </c:ext>
          </c:extLst>
        </c:ser>
        <c:ser>
          <c:idx val="17"/>
          <c:order val="17"/>
          <c:tx>
            <c:strRef>
              <c:f>Класи!$S$2</c:f>
              <c:strCache>
                <c:ptCount val="1"/>
                <c:pt idx="0">
                  <c:v>Географія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Класи!$S$19</c:f>
              <c:numCache>
                <c:formatCode>0%</c:formatCode>
                <c:ptCount val="1"/>
                <c:pt idx="0">
                  <c:v>0.96099290780141844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4BF-4434-995D-95483D5457BE}"/>
            </c:ext>
          </c:extLst>
        </c:ser>
        <c:ser>
          <c:idx val="18"/>
          <c:order val="18"/>
          <c:tx>
            <c:strRef>
              <c:f>Класи!$T$2</c:f>
              <c:strCache>
                <c:ptCount val="1"/>
                <c:pt idx="0">
                  <c:v>Технології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Класи!$T$19</c:f>
              <c:numCache>
                <c:formatCode>0%</c:formatCode>
                <c:ptCount val="1"/>
                <c:pt idx="0">
                  <c:v>0.9193083573487032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4BF-4434-995D-95483D5457BE}"/>
            </c:ext>
          </c:extLst>
        </c:ser>
        <c:ser>
          <c:idx val="19"/>
          <c:order val="19"/>
          <c:tx>
            <c:strRef>
              <c:f>Класи!$U$2</c:f>
              <c:strCache>
                <c:ptCount val="1"/>
                <c:pt idx="0">
                  <c:v>Образотворче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Класи!$U$19</c:f>
              <c:numCache>
                <c:formatCode>0%</c:formatCode>
                <c:ptCount val="1"/>
                <c:pt idx="0">
                  <c:v>0.93442622950819676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4BF-4434-995D-95483D5457BE}"/>
            </c:ext>
          </c:extLst>
        </c:ser>
        <c:ser>
          <c:idx val="21"/>
          <c:order val="20"/>
          <c:tx>
            <c:strRef>
              <c:f>Класи!$V$2</c:f>
              <c:strCache>
                <c:ptCount val="1"/>
                <c:pt idx="0">
                  <c:v>Основи здоровя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Класи!$V$19</c:f>
              <c:numCache>
                <c:formatCode>0%</c:formatCode>
                <c:ptCount val="1"/>
                <c:pt idx="0">
                  <c:v>0.9862542955326461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4BF-4434-995D-95483D5457BE}"/>
            </c:ext>
          </c:extLst>
        </c:ser>
        <c:ser>
          <c:idx val="22"/>
          <c:order val="21"/>
          <c:tx>
            <c:strRef>
              <c:f>Класи!$W$2</c:f>
              <c:strCache>
                <c:ptCount val="1"/>
                <c:pt idx="0">
                  <c:v>Захист Вітчизни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Класи!$W$19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4BF-4434-995D-95483D5457BE}"/>
            </c:ext>
          </c:extLst>
        </c:ser>
        <c:ser>
          <c:idx val="23"/>
          <c:order val="22"/>
          <c:tx>
            <c:strRef>
              <c:f>Класи!$X$2</c:f>
              <c:strCache>
                <c:ptCount val="1"/>
                <c:pt idx="0">
                  <c:v>Фізична культура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Класи!$X$19</c:f>
              <c:numCache>
                <c:formatCode>0%</c:formatCode>
                <c:ptCount val="1"/>
                <c:pt idx="0">
                  <c:v>0.97142857142857142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A4BF-4434-995D-95483D5457BE}"/>
            </c:ext>
          </c:extLst>
        </c:ser>
        <c:ser>
          <c:idx val="24"/>
          <c:order val="23"/>
          <c:tx>
            <c:strRef>
              <c:f>Класи!$Y$2</c:f>
              <c:strCache>
                <c:ptCount val="1"/>
                <c:pt idx="0">
                  <c:v>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Класи!$Y$19</c:f>
              <c:numCache>
                <c:formatCode>0%</c:formatCode>
                <c:ptCount val="1"/>
                <c:pt idx="0">
                  <c:v>0.93518518518518523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4BF-4434-995D-95483D5457BE}"/>
            </c:ext>
          </c:extLst>
        </c:ser>
        <c:ser>
          <c:idx val="26"/>
          <c:order val="24"/>
          <c:tx>
            <c:strRef>
              <c:f>Класи!$Z$2</c:f>
              <c:strCache>
                <c:ptCount val="1"/>
                <c:pt idx="0">
                  <c:v>Музичне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Класи!$Z$19</c:f>
              <c:numCache>
                <c:formatCode>0%</c:formatCode>
                <c:ptCount val="1"/>
                <c:pt idx="0">
                  <c:v>0.96215277777777786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A4BF-4434-995D-95483D5457BE}"/>
            </c:ext>
          </c:extLst>
        </c:ser>
        <c:ser>
          <c:idx val="27"/>
          <c:order val="25"/>
          <c:tx>
            <c:strRef>
              <c:f>Класи!$AA$2</c:f>
              <c:strCache>
                <c:ptCount val="1"/>
                <c:pt idx="0">
                  <c:v>Астрономія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Класи!$AA$19</c:f>
              <c:numCache>
                <c:formatCode>0%</c:formatCode>
                <c:ptCount val="1"/>
                <c:pt idx="0">
                  <c:v>0.9642857142857143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4BF-4434-995D-95483D5457BE}"/>
            </c:ext>
          </c:extLst>
        </c:ser>
        <c:ser>
          <c:idx val="20"/>
          <c:order val="26"/>
          <c:tx>
            <c:strRef>
              <c:f>Класи!$AB$2</c:f>
              <c:strCache>
                <c:ptCount val="1"/>
                <c:pt idx="0">
                  <c:v>Природознавство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Класи!$AB$19</c:f>
              <c:numCache>
                <c:formatCode>0%</c:formatCode>
                <c:ptCount val="1"/>
                <c:pt idx="0">
                  <c:v>0.99020737327188946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4BF-4434-995D-95483D545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7776768"/>
        <c:axId val="121994560"/>
      </c:barChart>
      <c:catAx>
        <c:axId val="127776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1994560"/>
        <c:crosses val="autoZero"/>
        <c:auto val="1"/>
        <c:lblAlgn val="ctr"/>
        <c:lblOffset val="100"/>
        <c:noMultiLvlLbl val="0"/>
      </c:catAx>
      <c:valAx>
        <c:axId val="1219945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2777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289593920945873E-2"/>
          <c:y val="9.8418856282215958E-2"/>
          <c:w val="0.31034734597611396"/>
          <c:h val="0.85285590574728154"/>
        </c:manualLayout>
      </c:layout>
      <c:overlay val="0"/>
      <c:txPr>
        <a:bodyPr/>
        <a:lstStyle/>
        <a:p>
          <a:pPr>
            <a:defRPr lang="uk-UA" b="1"/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Якість</a:t>
            </a:r>
            <a:r>
              <a:rPr lang="uk-UA" baseline="0"/>
              <a:t> знань - </a:t>
            </a:r>
            <a:r>
              <a:rPr lang="en-US" baseline="0"/>
              <a:t>68</a:t>
            </a:r>
            <a:r>
              <a:rPr lang="uk-UA" baseline="0"/>
              <a:t>%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0270494313210847"/>
          <c:y val="6.4360417845297446E-2"/>
          <c:w val="0.54957983377078523"/>
          <c:h val="0.9035054363787631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(Предмети!$B$1:$M$1,Предмети!$O$1:$AB$1)</c:f>
              <c:strCache>
                <c:ptCount val="26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Математика</c:v>
                </c:pt>
                <c:pt idx="3">
                  <c:v>Алгебра</c:v>
                </c:pt>
                <c:pt idx="4">
                  <c:v>Геометрія</c:v>
                </c:pt>
                <c:pt idx="5">
                  <c:v>Англійська мова</c:v>
                </c:pt>
                <c:pt idx="6">
                  <c:v>Німецька мова</c:v>
                </c:pt>
                <c:pt idx="7">
                  <c:v>Російська мова</c:v>
                </c:pt>
                <c:pt idx="8">
                  <c:v>Зарубіжна література</c:v>
                </c:pt>
                <c:pt idx="9">
                  <c:v>Історія Україна</c:v>
                </c:pt>
                <c:pt idx="10">
                  <c:v>Всесвітня історія</c:v>
                </c:pt>
                <c:pt idx="11">
                  <c:v>Правознавство</c:v>
                </c:pt>
                <c:pt idx="12">
                  <c:v>Інформатика</c:v>
                </c:pt>
                <c:pt idx="13">
                  <c:v>Фізика</c:v>
                </c:pt>
                <c:pt idx="14">
                  <c:v>Хімія</c:v>
                </c:pt>
                <c:pt idx="15">
                  <c:v>Біологія</c:v>
                </c:pt>
                <c:pt idx="16">
                  <c:v>Географія</c:v>
                </c:pt>
                <c:pt idx="17">
                  <c:v>Трудове навчання</c:v>
                </c:pt>
                <c:pt idx="18">
                  <c:v>Образотворче мистецтво</c:v>
                </c:pt>
                <c:pt idx="19">
                  <c:v>Основи здоровя</c:v>
                </c:pt>
                <c:pt idx="20">
                  <c:v>Захист Вітчизни</c:v>
                </c:pt>
                <c:pt idx="21">
                  <c:v>Фізична культура</c:v>
                </c:pt>
                <c:pt idx="22">
                  <c:v>Мистецтво</c:v>
                </c:pt>
                <c:pt idx="23">
                  <c:v>Музичне мистецтво</c:v>
                </c:pt>
                <c:pt idx="24">
                  <c:v>Астрономія</c:v>
                </c:pt>
                <c:pt idx="25">
                  <c:v>Природознавство</c:v>
                </c:pt>
              </c:strCache>
            </c:strRef>
          </c:cat>
          <c:val>
            <c:numRef>
              <c:f>(Предмети!$B$3:$M$3,Предмети!$O$3:$AB$3)</c:f>
              <c:numCache>
                <c:formatCode>0%</c:formatCode>
                <c:ptCount val="26"/>
                <c:pt idx="0">
                  <c:v>0.58670520231213874</c:v>
                </c:pt>
                <c:pt idx="1">
                  <c:v>0.71346704871060174</c:v>
                </c:pt>
                <c:pt idx="2">
                  <c:v>0.49162011173184356</c:v>
                </c:pt>
                <c:pt idx="3">
                  <c:v>0.42857142857142855</c:v>
                </c:pt>
                <c:pt idx="4">
                  <c:v>0.41666666666666669</c:v>
                </c:pt>
                <c:pt idx="5">
                  <c:v>0.58381502890173409</c:v>
                </c:pt>
                <c:pt idx="6">
                  <c:v>0.77894736842105261</c:v>
                </c:pt>
                <c:pt idx="7">
                  <c:v>0.68571428571428572</c:v>
                </c:pt>
                <c:pt idx="8">
                  <c:v>0.6954022988505747</c:v>
                </c:pt>
                <c:pt idx="9">
                  <c:v>0.59365994236311237</c:v>
                </c:pt>
                <c:pt idx="10">
                  <c:v>0.57485029940119758</c:v>
                </c:pt>
                <c:pt idx="11">
                  <c:v>0.5636363636363636</c:v>
                </c:pt>
                <c:pt idx="12">
                  <c:v>0.82697947214076251</c:v>
                </c:pt>
                <c:pt idx="13">
                  <c:v>0.48</c:v>
                </c:pt>
                <c:pt idx="14">
                  <c:v>0.55555555555555558</c:v>
                </c:pt>
                <c:pt idx="15">
                  <c:v>0.56890459363957602</c:v>
                </c:pt>
                <c:pt idx="16">
                  <c:v>0.41134751773049644</c:v>
                </c:pt>
                <c:pt idx="17">
                  <c:v>0.80403458213256485</c:v>
                </c:pt>
                <c:pt idx="18">
                  <c:v>0.8797814207650273</c:v>
                </c:pt>
                <c:pt idx="19">
                  <c:v>0.81099656357388317</c:v>
                </c:pt>
                <c:pt idx="20">
                  <c:v>0.85964912280701755</c:v>
                </c:pt>
                <c:pt idx="21">
                  <c:v>0.8571428571428571</c:v>
                </c:pt>
                <c:pt idx="22">
                  <c:v>0.90740740740740744</c:v>
                </c:pt>
                <c:pt idx="23">
                  <c:v>0.88293650793650791</c:v>
                </c:pt>
                <c:pt idx="24">
                  <c:v>0.8928571428571429</c:v>
                </c:pt>
                <c:pt idx="25">
                  <c:v>0.69049539170506913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71-4AFC-B344-BD09B8F72E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86432"/>
        <c:axId val="129280832"/>
      </c:barChart>
      <c:catAx>
        <c:axId val="4238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29280832"/>
        <c:crosses val="autoZero"/>
        <c:auto val="1"/>
        <c:lblAlgn val="ctr"/>
        <c:lblOffset val="100"/>
        <c:noMultiLvlLbl val="0"/>
      </c:catAx>
      <c:valAx>
        <c:axId val="12928083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4238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Середній</a:t>
            </a:r>
            <a:r>
              <a:rPr lang="uk-UA" baseline="0"/>
              <a:t> бал - </a:t>
            </a:r>
            <a:r>
              <a:rPr lang="en-US" baseline="0"/>
              <a:t>7,7</a:t>
            </a:r>
            <a:r>
              <a:rPr lang="uk-UA" baseline="0"/>
              <a:t> </a:t>
            </a:r>
            <a:endParaRPr lang="uk-UA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149089394418417E-2"/>
          <c:y val="6.461342819118783E-2"/>
          <c:w val="0.57333453777168852"/>
          <c:h val="0.891609114235613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Предмети!$B$1</c:f>
              <c:strCache>
                <c:ptCount val="1"/>
                <c:pt idx="0">
                  <c:v>Українська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Предмети!$B$2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D-4D79-B09B-866EDCFD4E10}"/>
            </c:ext>
          </c:extLst>
        </c:ser>
        <c:ser>
          <c:idx val="1"/>
          <c:order val="1"/>
          <c:tx>
            <c:strRef>
              <c:f>Предмети!$C$1</c:f>
              <c:strCache>
                <c:ptCount val="1"/>
                <c:pt idx="0">
                  <c:v>Українська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Предмети!$C$2</c:f>
              <c:numCache>
                <c:formatCode>0.0</c:formatCode>
                <c:ptCount val="1"/>
                <c:pt idx="0">
                  <c:v>7.7765042979942693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FE-46DF-BEC1-82C7E28C19E2}"/>
            </c:ext>
          </c:extLst>
        </c:ser>
        <c:ser>
          <c:idx val="2"/>
          <c:order val="2"/>
          <c:tx>
            <c:strRef>
              <c:f>Предмети!$D$1</c:f>
              <c:strCache>
                <c:ptCount val="1"/>
                <c:pt idx="0">
                  <c:v>Математика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Предмети!$D$2</c:f>
              <c:numCache>
                <c:formatCode>0.0</c:formatCode>
                <c:ptCount val="1"/>
                <c:pt idx="0">
                  <c:v>6.4804469273743015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FE-46DF-BEC1-82C7E28C19E2}"/>
            </c:ext>
          </c:extLst>
        </c:ser>
        <c:ser>
          <c:idx val="3"/>
          <c:order val="3"/>
          <c:tx>
            <c:strRef>
              <c:f>Предмети!$E$1</c:f>
              <c:strCache>
                <c:ptCount val="1"/>
                <c:pt idx="0">
                  <c:v>Алгебра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Предмети!$E$2</c:f>
              <c:numCache>
                <c:formatCode>0.0</c:formatCode>
                <c:ptCount val="1"/>
                <c:pt idx="0">
                  <c:v>6.4345238095238093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FE-46DF-BEC1-82C7E28C19E2}"/>
            </c:ext>
          </c:extLst>
        </c:ser>
        <c:ser>
          <c:idx val="4"/>
          <c:order val="4"/>
          <c:tx>
            <c:strRef>
              <c:f>Предмети!$F$1</c:f>
              <c:strCache>
                <c:ptCount val="1"/>
                <c:pt idx="0">
                  <c:v>Геометрія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Предмети!$F$2</c:f>
              <c:numCache>
                <c:formatCode>0.0</c:formatCode>
                <c:ptCount val="1"/>
                <c:pt idx="0">
                  <c:v>5.9940476190476186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FE-46DF-BEC1-82C7E28C19E2}"/>
            </c:ext>
          </c:extLst>
        </c:ser>
        <c:ser>
          <c:idx val="5"/>
          <c:order val="5"/>
          <c:tx>
            <c:strRef>
              <c:f>Предмети!$G$1</c:f>
              <c:strCache>
                <c:ptCount val="1"/>
                <c:pt idx="0">
                  <c:v>Англійська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Предмети!$G$2</c:f>
              <c:numCache>
                <c:formatCode>0.0</c:formatCode>
                <c:ptCount val="1"/>
                <c:pt idx="0">
                  <c:v>7.0578034682080926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FE-46DF-BEC1-82C7E28C19E2}"/>
            </c:ext>
          </c:extLst>
        </c:ser>
        <c:ser>
          <c:idx val="6"/>
          <c:order val="6"/>
          <c:tx>
            <c:strRef>
              <c:f>Предмети!$H$1</c:f>
              <c:strCache>
                <c:ptCount val="1"/>
                <c:pt idx="0">
                  <c:v>Німецька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Предмети!$H$2</c:f>
              <c:numCache>
                <c:formatCode>0.0</c:formatCode>
                <c:ptCount val="1"/>
                <c:pt idx="0">
                  <c:v>8.3157894736842106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FE-46DF-BEC1-82C7E28C19E2}"/>
            </c:ext>
          </c:extLst>
        </c:ser>
        <c:ser>
          <c:idx val="7"/>
          <c:order val="7"/>
          <c:tx>
            <c:strRef>
              <c:f>Предмети!$I$1</c:f>
              <c:strCache>
                <c:ptCount val="1"/>
                <c:pt idx="0">
                  <c:v>Російська мова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Предмети!$I$2</c:f>
              <c:numCache>
                <c:formatCode>0.0</c:formatCode>
                <c:ptCount val="1"/>
                <c:pt idx="0">
                  <c:v>7.6380952380952385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FE-46DF-BEC1-82C7E28C19E2}"/>
            </c:ext>
          </c:extLst>
        </c:ser>
        <c:ser>
          <c:idx val="8"/>
          <c:order val="8"/>
          <c:tx>
            <c:strRef>
              <c:f>Предмети!$J$1</c:f>
              <c:strCache>
                <c:ptCount val="1"/>
                <c:pt idx="0">
                  <c:v>Зарубіжна література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Предмети!$J$2</c:f>
              <c:numCache>
                <c:formatCode>0.0</c:formatCode>
                <c:ptCount val="1"/>
                <c:pt idx="0">
                  <c:v>7.6522988505747129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BFE-46DF-BEC1-82C7E28C19E2}"/>
            </c:ext>
          </c:extLst>
        </c:ser>
        <c:ser>
          <c:idx val="9"/>
          <c:order val="9"/>
          <c:tx>
            <c:strRef>
              <c:f>Предмети!$K$1</c:f>
              <c:strCache>
                <c:ptCount val="1"/>
                <c:pt idx="0">
                  <c:v>Історія Україна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Предмети!$K$2</c:f>
              <c:numCache>
                <c:formatCode>0.0</c:formatCode>
                <c:ptCount val="1"/>
                <c:pt idx="0">
                  <c:v>7.3198847262247835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FE-46DF-BEC1-82C7E28C19E2}"/>
            </c:ext>
          </c:extLst>
        </c:ser>
        <c:ser>
          <c:idx val="10"/>
          <c:order val="10"/>
          <c:tx>
            <c:strRef>
              <c:f>Предмети!$L$1</c:f>
              <c:strCache>
                <c:ptCount val="1"/>
                <c:pt idx="0">
                  <c:v>Всесвітня історія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Предмети!$L$2</c:f>
              <c:numCache>
                <c:formatCode>0.0</c:formatCode>
                <c:ptCount val="1"/>
                <c:pt idx="0">
                  <c:v>7.341317365269461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BFE-46DF-BEC1-82C7E28C19E2}"/>
            </c:ext>
          </c:extLst>
        </c:ser>
        <c:ser>
          <c:idx val="11"/>
          <c:order val="11"/>
          <c:tx>
            <c:strRef>
              <c:f>Предмети!$M$1</c:f>
              <c:strCache>
                <c:ptCount val="1"/>
                <c:pt idx="0">
                  <c:v>Правознавство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Предмети!$M$2</c:f>
              <c:numCache>
                <c:formatCode>0.0</c:formatCode>
                <c:ptCount val="1"/>
                <c:pt idx="0">
                  <c:v>6.7636363636363637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BFE-46DF-BEC1-82C7E28C19E2}"/>
            </c:ext>
          </c:extLst>
        </c:ser>
        <c:ser>
          <c:idx val="12"/>
          <c:order val="12"/>
          <c:tx>
            <c:strRef>
              <c:f>Предмети!$N$1</c:f>
              <c:strCache>
                <c:ptCount val="1"/>
                <c:pt idx="0">
                  <c:v>Громадянська освіта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Предмети!$N$2</c:f>
              <c:numCache>
                <c:formatCode>0.0</c:formatCode>
                <c:ptCount val="1"/>
                <c:pt idx="0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BFE-46DF-BEC1-82C7E28C19E2}"/>
            </c:ext>
          </c:extLst>
        </c:ser>
        <c:ser>
          <c:idx val="13"/>
          <c:order val="13"/>
          <c:tx>
            <c:strRef>
              <c:f>Предмети!$O$1</c:f>
              <c:strCache>
                <c:ptCount val="1"/>
                <c:pt idx="0">
                  <c:v>Інформатика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Предмети!$O$2</c:f>
              <c:numCache>
                <c:formatCode>0.0</c:formatCode>
                <c:ptCount val="1"/>
                <c:pt idx="0">
                  <c:v>8.2463343108504397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BFE-46DF-BEC1-82C7E28C19E2}"/>
            </c:ext>
          </c:extLst>
        </c:ser>
        <c:ser>
          <c:idx val="14"/>
          <c:order val="14"/>
          <c:tx>
            <c:strRef>
              <c:f>Предмети!$P$1</c:f>
              <c:strCache>
                <c:ptCount val="1"/>
                <c:pt idx="0">
                  <c:v>Фізика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Предмети!$P$2</c:f>
              <c:numCache>
                <c:formatCode>0.0</c:formatCode>
                <c:ptCount val="1"/>
                <c:pt idx="0">
                  <c:v>6.431111111111111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BFE-46DF-BEC1-82C7E28C19E2}"/>
            </c:ext>
          </c:extLst>
        </c:ser>
        <c:ser>
          <c:idx val="15"/>
          <c:order val="15"/>
          <c:tx>
            <c:strRef>
              <c:f>Предмети!$Q$1</c:f>
              <c:strCache>
                <c:ptCount val="1"/>
                <c:pt idx="0">
                  <c:v>Хімія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Предмети!$Q$2</c:f>
              <c:numCache>
                <c:formatCode>0.0</c:formatCode>
                <c:ptCount val="1"/>
                <c:pt idx="0">
                  <c:v>6.9111111111111114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BFE-46DF-BEC1-82C7E28C19E2}"/>
            </c:ext>
          </c:extLst>
        </c:ser>
        <c:ser>
          <c:idx val="16"/>
          <c:order val="16"/>
          <c:tx>
            <c:strRef>
              <c:f>Предмети!$R$1</c:f>
              <c:strCache>
                <c:ptCount val="1"/>
                <c:pt idx="0">
                  <c:v>Біологія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Предмети!$R$2</c:f>
              <c:numCache>
                <c:formatCode>0.0</c:formatCode>
                <c:ptCount val="1"/>
                <c:pt idx="0">
                  <c:v>6.946996466431095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BFE-46DF-BEC1-82C7E28C19E2}"/>
            </c:ext>
          </c:extLst>
        </c:ser>
        <c:ser>
          <c:idx val="17"/>
          <c:order val="17"/>
          <c:tx>
            <c:strRef>
              <c:f>Предмети!$S$1</c:f>
              <c:strCache>
                <c:ptCount val="1"/>
                <c:pt idx="0">
                  <c:v>Географія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Предмети!$S$2</c:f>
              <c:numCache>
                <c:formatCode>0.0</c:formatCode>
                <c:ptCount val="1"/>
                <c:pt idx="0">
                  <c:v>6.1985815602836878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BFE-46DF-BEC1-82C7E28C19E2}"/>
            </c:ext>
          </c:extLst>
        </c:ser>
        <c:ser>
          <c:idx val="18"/>
          <c:order val="18"/>
          <c:tx>
            <c:strRef>
              <c:f>Предмети!$T$1</c:f>
              <c:strCache>
                <c:ptCount val="1"/>
                <c:pt idx="0">
                  <c:v>Трудове навчання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Предмети!$T$2</c:f>
              <c:numCache>
                <c:formatCode>0.0</c:formatCode>
                <c:ptCount val="1"/>
                <c:pt idx="0">
                  <c:v>8.5648414985590779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BFE-46DF-BEC1-82C7E28C19E2}"/>
            </c:ext>
          </c:extLst>
        </c:ser>
        <c:ser>
          <c:idx val="19"/>
          <c:order val="19"/>
          <c:tx>
            <c:strRef>
              <c:f>Предмети!$U$1</c:f>
              <c:strCache>
                <c:ptCount val="1"/>
                <c:pt idx="0">
                  <c:v>Образотворче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Предмети!$U$2</c:f>
              <c:numCache>
                <c:formatCode>0.0</c:formatCode>
                <c:ptCount val="1"/>
                <c:pt idx="0">
                  <c:v>9.415300546448087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BFE-46DF-BEC1-82C7E28C19E2}"/>
            </c:ext>
          </c:extLst>
        </c:ser>
        <c:ser>
          <c:idx val="20"/>
          <c:order val="20"/>
          <c:tx>
            <c:strRef>
              <c:f>Предмети!$V$1</c:f>
              <c:strCache>
                <c:ptCount val="1"/>
                <c:pt idx="0">
                  <c:v>Основи здоровя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Предмети!$V$2</c:f>
              <c:numCache>
                <c:formatCode>0.0</c:formatCode>
                <c:ptCount val="1"/>
                <c:pt idx="0">
                  <c:v>8.8041237113402069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BFE-46DF-BEC1-82C7E28C19E2}"/>
            </c:ext>
          </c:extLst>
        </c:ser>
        <c:ser>
          <c:idx val="21"/>
          <c:order val="21"/>
          <c:tx>
            <c:strRef>
              <c:f>Предмети!$W$1</c:f>
              <c:strCache>
                <c:ptCount val="1"/>
                <c:pt idx="0">
                  <c:v>Захист Вітчизни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Предмети!$W$2</c:f>
              <c:numCache>
                <c:formatCode>0.0</c:formatCode>
                <c:ptCount val="1"/>
                <c:pt idx="0">
                  <c:v>8.8771929824561404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BFE-46DF-BEC1-82C7E28C19E2}"/>
            </c:ext>
          </c:extLst>
        </c:ser>
        <c:ser>
          <c:idx val="22"/>
          <c:order val="22"/>
          <c:tx>
            <c:strRef>
              <c:f>Предмети!$X$1</c:f>
              <c:strCache>
                <c:ptCount val="1"/>
                <c:pt idx="0">
                  <c:v>Фізична культура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Предмети!$X$2</c:f>
              <c:numCache>
                <c:formatCode>0.0</c:formatCode>
                <c:ptCount val="1"/>
                <c:pt idx="0">
                  <c:v>8.7142857142857135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0BFE-46DF-BEC1-82C7E28C19E2}"/>
            </c:ext>
          </c:extLst>
        </c:ser>
        <c:ser>
          <c:idx val="23"/>
          <c:order val="23"/>
          <c:tx>
            <c:strRef>
              <c:f>Предмети!$Y$1</c:f>
              <c:strCache>
                <c:ptCount val="1"/>
                <c:pt idx="0">
                  <c:v>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Предмети!$Y$2</c:f>
              <c:numCache>
                <c:formatCode>0.0</c:formatCode>
                <c:ptCount val="1"/>
                <c:pt idx="0">
                  <c:v>9.2962962962962958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BFE-46DF-BEC1-82C7E28C19E2}"/>
            </c:ext>
          </c:extLst>
        </c:ser>
        <c:ser>
          <c:idx val="24"/>
          <c:order val="24"/>
          <c:tx>
            <c:strRef>
              <c:f>Предмети!$Z$1</c:f>
              <c:strCache>
                <c:ptCount val="1"/>
                <c:pt idx="0">
                  <c:v>Музичне мистецтво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Предмети!$Z$2</c:f>
              <c:numCache>
                <c:formatCode>0.0</c:formatCode>
                <c:ptCount val="1"/>
                <c:pt idx="0">
                  <c:v>8.8369565217391308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0BFE-46DF-BEC1-82C7E28C19E2}"/>
            </c:ext>
          </c:extLst>
        </c:ser>
        <c:ser>
          <c:idx val="25"/>
          <c:order val="25"/>
          <c:tx>
            <c:strRef>
              <c:f>Предмети!$AA$1</c:f>
              <c:strCache>
                <c:ptCount val="1"/>
                <c:pt idx="0">
                  <c:v>Астрономія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Предмети!$AA$2</c:f>
              <c:numCache>
                <c:formatCode>0.0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BFE-46DF-BEC1-82C7E28C19E2}"/>
            </c:ext>
          </c:extLst>
        </c:ser>
        <c:ser>
          <c:idx val="26"/>
          <c:order val="26"/>
          <c:tx>
            <c:strRef>
              <c:f>Предмети!$AB$1</c:f>
              <c:strCache>
                <c:ptCount val="1"/>
                <c:pt idx="0">
                  <c:v>Природознавство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Предмети!$AB$2</c:f>
              <c:numCache>
                <c:formatCode>0.0</c:formatCode>
                <c:ptCount val="1"/>
                <c:pt idx="0">
                  <c:v>7.5916666666666668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0BFE-46DF-BEC1-82C7E28C19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794560"/>
        <c:axId val="129282560"/>
      </c:barChart>
      <c:catAx>
        <c:axId val="121794560"/>
        <c:scaling>
          <c:orientation val="minMax"/>
        </c:scaling>
        <c:delete val="1"/>
        <c:axPos val="l"/>
        <c:majorTickMark val="out"/>
        <c:minorTickMark val="none"/>
        <c:tickLblPos val="none"/>
        <c:crossAx val="129282560"/>
        <c:crosses val="autoZero"/>
        <c:auto val="1"/>
        <c:lblAlgn val="ctr"/>
        <c:lblOffset val="100"/>
        <c:noMultiLvlLbl val="0"/>
      </c:catAx>
      <c:valAx>
        <c:axId val="12928256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2179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248786779281651"/>
          <c:y val="8.6561186288247965E-2"/>
          <c:w val="0.30317623066900934"/>
          <c:h val="0.8549418903805146"/>
        </c:manualLayout>
      </c:layout>
      <c:overlay val="0"/>
      <c:txPr>
        <a:bodyPr/>
        <a:lstStyle/>
        <a:p>
          <a:pPr>
            <a:defRPr lang="uk-UA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uk-UA"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800" b="1"/>
              <a:t>Успішність</a:t>
            </a:r>
            <a:r>
              <a:rPr lang="uk-UA" sz="1800" b="1" baseline="0"/>
              <a:t> - 9</a:t>
            </a:r>
            <a:r>
              <a:rPr lang="en-US" sz="1800" b="1" baseline="0"/>
              <a:t>5</a:t>
            </a:r>
            <a:r>
              <a:rPr lang="uk-UA" sz="1800" b="1" baseline="0"/>
              <a:t>%</a:t>
            </a:r>
            <a:endParaRPr lang="uk-UA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uk-UA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Предмети!$B$1:$AB$1</c:f>
              <c:strCache>
                <c:ptCount val="27"/>
                <c:pt idx="0">
                  <c:v>Українська мова</c:v>
                </c:pt>
                <c:pt idx="1">
                  <c:v>Українська література</c:v>
                </c:pt>
                <c:pt idx="2">
                  <c:v>Математика</c:v>
                </c:pt>
                <c:pt idx="3">
                  <c:v>Алгебра</c:v>
                </c:pt>
                <c:pt idx="4">
                  <c:v>Геометрія</c:v>
                </c:pt>
                <c:pt idx="5">
                  <c:v>Англійська мова</c:v>
                </c:pt>
                <c:pt idx="6">
                  <c:v>Німецька мова</c:v>
                </c:pt>
                <c:pt idx="7">
                  <c:v>Російська мова</c:v>
                </c:pt>
                <c:pt idx="8">
                  <c:v>Зарубіжна література</c:v>
                </c:pt>
                <c:pt idx="9">
                  <c:v>Історія Україна</c:v>
                </c:pt>
                <c:pt idx="10">
                  <c:v>Всесвітня історія</c:v>
                </c:pt>
                <c:pt idx="11">
                  <c:v>Правознавство</c:v>
                </c:pt>
                <c:pt idx="12">
                  <c:v>Громадянська освіта</c:v>
                </c:pt>
                <c:pt idx="13">
                  <c:v>Інформатика</c:v>
                </c:pt>
                <c:pt idx="14">
                  <c:v>Фізика</c:v>
                </c:pt>
                <c:pt idx="15">
                  <c:v>Хімія</c:v>
                </c:pt>
                <c:pt idx="16">
                  <c:v>Біологія</c:v>
                </c:pt>
                <c:pt idx="17">
                  <c:v>Географія</c:v>
                </c:pt>
                <c:pt idx="18">
                  <c:v>Трудове навчання</c:v>
                </c:pt>
                <c:pt idx="19">
                  <c:v>Образотворче мистецтво</c:v>
                </c:pt>
                <c:pt idx="20">
                  <c:v>Основи здоровя</c:v>
                </c:pt>
                <c:pt idx="21">
                  <c:v>Захист Вітчизни</c:v>
                </c:pt>
                <c:pt idx="22">
                  <c:v>Фізична культура</c:v>
                </c:pt>
                <c:pt idx="23">
                  <c:v>Мистецтво</c:v>
                </c:pt>
                <c:pt idx="24">
                  <c:v>Музичне мистецтво</c:v>
                </c:pt>
                <c:pt idx="25">
                  <c:v>Астрономія</c:v>
                </c:pt>
                <c:pt idx="26">
                  <c:v>Природознавство</c:v>
                </c:pt>
              </c:strCache>
            </c:strRef>
          </c:cat>
          <c:val>
            <c:numRef>
              <c:f>Предмети!$B$4:$AB$4</c:f>
              <c:numCache>
                <c:formatCode>0%</c:formatCode>
                <c:ptCount val="27"/>
                <c:pt idx="0">
                  <c:v>0.93063583815028905</c:v>
                </c:pt>
                <c:pt idx="1">
                  <c:v>0.95128939828080228</c:v>
                </c:pt>
                <c:pt idx="2">
                  <c:v>0.8938547486033519</c:v>
                </c:pt>
                <c:pt idx="3">
                  <c:v>0.84523809523809523</c:v>
                </c:pt>
                <c:pt idx="4">
                  <c:v>0.84523809523809523</c:v>
                </c:pt>
                <c:pt idx="5">
                  <c:v>0.95953757225433522</c:v>
                </c:pt>
                <c:pt idx="6">
                  <c:v>0.97894736842105268</c:v>
                </c:pt>
                <c:pt idx="7">
                  <c:v>1</c:v>
                </c:pt>
                <c:pt idx="8">
                  <c:v>0.95402298850574707</c:v>
                </c:pt>
                <c:pt idx="9">
                  <c:v>0.95965417867435154</c:v>
                </c:pt>
                <c:pt idx="10">
                  <c:v>0.97275641025641024</c:v>
                </c:pt>
                <c:pt idx="11">
                  <c:v>0.87272727272727268</c:v>
                </c:pt>
                <c:pt idx="12">
                  <c:v>1</c:v>
                </c:pt>
                <c:pt idx="13">
                  <c:v>0.98240469208211145</c:v>
                </c:pt>
                <c:pt idx="14">
                  <c:v>0.91555555555555557</c:v>
                </c:pt>
                <c:pt idx="15">
                  <c:v>0.93333333333333335</c:v>
                </c:pt>
                <c:pt idx="16">
                  <c:v>0.96466431095406358</c:v>
                </c:pt>
                <c:pt idx="17">
                  <c:v>0.96099290780141844</c:v>
                </c:pt>
                <c:pt idx="18">
                  <c:v>0.9193083573487032</c:v>
                </c:pt>
                <c:pt idx="19">
                  <c:v>0.93442622950819676</c:v>
                </c:pt>
                <c:pt idx="20">
                  <c:v>0.9862542955326461</c:v>
                </c:pt>
                <c:pt idx="21">
                  <c:v>1</c:v>
                </c:pt>
                <c:pt idx="22">
                  <c:v>0.97142857142857142</c:v>
                </c:pt>
                <c:pt idx="23">
                  <c:v>0.93518518518518523</c:v>
                </c:pt>
                <c:pt idx="24">
                  <c:v>0.96215277777777786</c:v>
                </c:pt>
                <c:pt idx="25">
                  <c:v>0.9642857142857143</c:v>
                </c:pt>
                <c:pt idx="26">
                  <c:v>0.99020737327188946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2-469B-9EBF-698011B53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1796096"/>
        <c:axId val="205733888"/>
      </c:barChart>
      <c:catAx>
        <c:axId val="12179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uk-UA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205733888"/>
        <c:crosses val="autoZero"/>
        <c:auto val="1"/>
        <c:lblAlgn val="ctr"/>
        <c:lblOffset val="100"/>
        <c:noMultiLvlLbl val="0"/>
      </c:catAx>
      <c:valAx>
        <c:axId val="20573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uk-UA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2179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Українська</a:t>
            </a:r>
            <a:r>
              <a:rPr lang="uk-UA" baseline="0"/>
              <a:t> мова</a:t>
            </a:r>
          </a:p>
          <a:p>
            <a:pPr>
              <a:defRPr lang="uk-UA"/>
            </a:pPr>
            <a:r>
              <a:rPr lang="uk-UA" baseline="0"/>
              <a:t>середній бал - 7,0; якість знань - 59%</a:t>
            </a:r>
          </a:p>
          <a:p>
            <a:pPr>
              <a:defRPr lang="uk-UA"/>
            </a:pPr>
            <a:r>
              <a:rPr lang="uk-UA" baseline="0"/>
              <a:t>успішність - </a:t>
            </a:r>
            <a:r>
              <a:rPr lang="en-US" baseline="0"/>
              <a:t>9</a:t>
            </a:r>
            <a:r>
              <a:rPr lang="uk-UA" baseline="0"/>
              <a:t>3% </a:t>
            </a:r>
            <a:endParaRPr lang="uk-UA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'Укр мова'!$B$3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мова'!$X$3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E3-4560-9EFE-053AE7A47A22}"/>
            </c:ext>
          </c:extLst>
        </c:ser>
        <c:ser>
          <c:idx val="1"/>
          <c:order val="1"/>
          <c:tx>
            <c:strRef>
              <c:f>'Укр мова'!$B$4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мова'!$X$4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AC-4E99-BC99-621B5438C8C0}"/>
            </c:ext>
          </c:extLst>
        </c:ser>
        <c:ser>
          <c:idx val="2"/>
          <c:order val="2"/>
          <c:tx>
            <c:strRef>
              <c:f>'Укр мова'!$B$5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lang="uk-UA" sz="1400" b="1"/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мова'!$X$5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AC-4E99-BC99-621B5438C8C0}"/>
            </c:ext>
          </c:extLst>
        </c:ser>
        <c:ser>
          <c:idx val="3"/>
          <c:order val="3"/>
          <c:tx>
            <c:strRef>
              <c:f>'Укр мова'!$B$6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мова'!$X$6</c:f>
              <c:numCache>
                <c:formatCode>General</c:formatCode>
                <c:ptCount val="1"/>
                <c:pt idx="0">
                  <c:v>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EAC-4E99-BC99-621B5438C8C0}"/>
            </c:ext>
          </c:extLst>
        </c:ser>
        <c:ser>
          <c:idx val="4"/>
          <c:order val="4"/>
          <c:tx>
            <c:strRef>
              <c:f>'Укр мова'!$B$7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мова'!$X$7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EAC-4E99-BC99-621B5438C8C0}"/>
            </c:ext>
          </c:extLst>
        </c:ser>
        <c:ser>
          <c:idx val="5"/>
          <c:order val="5"/>
          <c:tx>
            <c:strRef>
              <c:f>'Укр мова'!$B$8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мова'!$X$8</c:f>
              <c:numCache>
                <c:formatCode>General</c:formatCode>
                <c:ptCount val="1"/>
                <c:pt idx="0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EAC-4E99-BC99-621B5438C8C0}"/>
            </c:ext>
          </c:extLst>
        </c:ser>
        <c:ser>
          <c:idx val="6"/>
          <c:order val="6"/>
          <c:tx>
            <c:strRef>
              <c:f>'Укр мова'!$B$9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мова'!$X$9</c:f>
              <c:numCache>
                <c:formatCode>General</c:formatCode>
                <c:ptCount val="1"/>
                <c:pt idx="0">
                  <c:v>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EAC-4E99-BC99-621B5438C8C0}"/>
            </c:ext>
          </c:extLst>
        </c:ser>
        <c:ser>
          <c:idx val="7"/>
          <c:order val="7"/>
          <c:tx>
            <c:strRef>
              <c:f>'Укр мова'!$B$10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мова'!$X$10</c:f>
              <c:numCache>
                <c:formatCode>General</c:formatCode>
                <c:ptCount val="1"/>
                <c:pt idx="0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EAC-4E99-BC99-621B5438C8C0}"/>
            </c:ext>
          </c:extLst>
        </c:ser>
        <c:ser>
          <c:idx val="8"/>
          <c:order val="8"/>
          <c:tx>
            <c:strRef>
              <c:f>'Укр мова'!$B$11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мова'!$X$11</c:f>
              <c:numCache>
                <c:formatCode>General</c:formatCode>
                <c:ptCount val="1"/>
                <c:pt idx="0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EAC-4E99-BC99-621B5438C8C0}"/>
            </c:ext>
          </c:extLst>
        </c:ser>
        <c:ser>
          <c:idx val="9"/>
          <c:order val="9"/>
          <c:tx>
            <c:strRef>
              <c:f>'Укр мова'!$B$12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мова'!$X$12</c:f>
              <c:numCache>
                <c:formatCode>General</c:formatCode>
                <c:ptCount val="1"/>
                <c:pt idx="0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EAC-4E99-BC99-621B5438C8C0}"/>
            </c:ext>
          </c:extLst>
        </c:ser>
        <c:ser>
          <c:idx val="10"/>
          <c:order val="10"/>
          <c:tx>
            <c:strRef>
              <c:f>'Укр мова'!$B$13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EAC-4E99-BC99-621B5438C8C0}"/>
            </c:ext>
          </c:extLst>
        </c:ser>
        <c:ser>
          <c:idx val="11"/>
          <c:order val="11"/>
          <c:tx>
            <c:strRef>
              <c:f>'Укр мова'!$B$14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мова'!$X$14</c:f>
              <c:numCache>
                <c:formatCode>General</c:formatCode>
                <c:ptCount val="1"/>
                <c:pt idx="0">
                  <c:v>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EAC-4E99-BC99-621B5438C8C0}"/>
            </c:ext>
          </c:extLst>
        </c:ser>
        <c:ser>
          <c:idx val="12"/>
          <c:order val="12"/>
          <c:tx>
            <c:strRef>
              <c:f>'Укр мова'!$B$15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мова'!$X$15</c:f>
              <c:numCache>
                <c:formatCode>General</c:formatCode>
                <c:ptCount val="1"/>
                <c:pt idx="0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EAC-4E99-BC99-621B5438C8C0}"/>
            </c:ext>
          </c:extLst>
        </c:ser>
        <c:ser>
          <c:idx val="13"/>
          <c:order val="13"/>
          <c:tx>
            <c:strRef>
              <c:f>'Укр мова'!$B$16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мова'!$X$16</c:f>
              <c:numCache>
                <c:formatCode>General</c:formatCode>
                <c:ptCount val="1"/>
                <c:pt idx="0">
                  <c:v>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EAC-4E99-BC99-621B5438C8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796608"/>
        <c:axId val="205736192"/>
      </c:barChart>
      <c:catAx>
        <c:axId val="121796608"/>
        <c:scaling>
          <c:orientation val="minMax"/>
        </c:scaling>
        <c:delete val="1"/>
        <c:axPos val="b"/>
        <c:majorTickMark val="out"/>
        <c:minorTickMark val="none"/>
        <c:tickLblPos val="none"/>
        <c:crossAx val="205736192"/>
        <c:crosses val="autoZero"/>
        <c:auto val="1"/>
        <c:lblAlgn val="ctr"/>
        <c:lblOffset val="100"/>
        <c:noMultiLvlLbl val="0"/>
      </c:catAx>
      <c:valAx>
        <c:axId val="20573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12179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774283612969534E-2"/>
          <c:y val="0.89996713027693143"/>
          <c:w val="0.8410008342972547"/>
          <c:h val="7.5110751342998133E-2"/>
        </c:manualLayout>
      </c:layout>
      <c:overlay val="0"/>
      <c:txPr>
        <a:bodyPr/>
        <a:lstStyle/>
        <a:p>
          <a:pPr>
            <a:defRPr lang="uk-UA" sz="11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uk-UA"/>
            </a:pPr>
            <a:r>
              <a:rPr lang="uk-UA"/>
              <a:t>Українська</a:t>
            </a:r>
            <a:r>
              <a:rPr lang="uk-UA" baseline="0"/>
              <a:t> література</a:t>
            </a:r>
          </a:p>
          <a:p>
            <a:pPr>
              <a:defRPr lang="uk-UA"/>
            </a:pPr>
            <a:r>
              <a:rPr lang="uk-UA" baseline="0"/>
              <a:t>середній бал - 7,8; якість знань - 71%</a:t>
            </a:r>
          </a:p>
          <a:p>
            <a:pPr>
              <a:defRPr lang="uk-UA"/>
            </a:pPr>
            <a:r>
              <a:rPr lang="uk-UA" baseline="0"/>
              <a:t>успішність - 95%</a:t>
            </a:r>
            <a:endParaRPr lang="uk-UA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'Укр літ'!$B$5</c:f>
              <c:strCache>
                <c:ptCount val="1"/>
                <c:pt idx="0">
                  <c:v>5-А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літ'!$X$5</c:f>
              <c:numCache>
                <c:formatCode>General</c:formatCode>
                <c:ptCount val="1"/>
                <c:pt idx="0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C4-42C9-B5B1-E6949490236C}"/>
            </c:ext>
          </c:extLst>
        </c:ser>
        <c:ser>
          <c:idx val="1"/>
          <c:order val="1"/>
          <c:tx>
            <c:strRef>
              <c:f>'Укр літ'!$B$6</c:f>
              <c:strCache>
                <c:ptCount val="1"/>
                <c:pt idx="0">
                  <c:v>5-Б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літ'!$X$6</c:f>
              <c:numCache>
                <c:formatCode>General</c:formatCode>
                <c:ptCount val="1"/>
                <c:pt idx="0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50-4255-BFB8-1AE07A378BCE}"/>
            </c:ext>
          </c:extLst>
        </c:ser>
        <c:ser>
          <c:idx val="2"/>
          <c:order val="2"/>
          <c:tx>
            <c:strRef>
              <c:f>'Укр літ'!$B$7</c:f>
              <c:strCache>
                <c:ptCount val="1"/>
                <c:pt idx="0">
                  <c:v>6-А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lang="uk-UA" sz="1400" b="1"/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'Укр літ'!$X$7</c:f>
              <c:numCache>
                <c:formatCode>General</c:formatCode>
                <c:ptCount val="1"/>
                <c:pt idx="0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50-4255-BFB8-1AE07A378BCE}"/>
            </c:ext>
          </c:extLst>
        </c:ser>
        <c:ser>
          <c:idx val="3"/>
          <c:order val="3"/>
          <c:tx>
            <c:strRef>
              <c:f>'Укр літ'!$B$8</c:f>
              <c:strCache>
                <c:ptCount val="1"/>
                <c:pt idx="0">
                  <c:v>6-Б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літ'!$X$8</c:f>
              <c:numCache>
                <c:formatCode>General</c:formatCode>
                <c:ptCount val="1"/>
                <c:pt idx="0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50-4255-BFB8-1AE07A378BCE}"/>
            </c:ext>
          </c:extLst>
        </c:ser>
        <c:ser>
          <c:idx val="4"/>
          <c:order val="4"/>
          <c:tx>
            <c:strRef>
              <c:f>'Укр літ'!$B$9</c:f>
              <c:strCache>
                <c:ptCount val="1"/>
                <c:pt idx="0">
                  <c:v>7-А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літ'!$X$9</c:f>
              <c:numCache>
                <c:formatCode>General</c:formatCode>
                <c:ptCount val="1"/>
                <c:pt idx="0">
                  <c:v>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50-4255-BFB8-1AE07A378BCE}"/>
            </c:ext>
          </c:extLst>
        </c:ser>
        <c:ser>
          <c:idx val="5"/>
          <c:order val="5"/>
          <c:tx>
            <c:strRef>
              <c:f>'Укр літ'!$B$10</c:f>
              <c:strCache>
                <c:ptCount val="1"/>
                <c:pt idx="0">
                  <c:v>7-Б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літ'!$X$10</c:f>
              <c:numCache>
                <c:formatCode>General</c:formatCode>
                <c:ptCount val="1"/>
                <c:pt idx="0">
                  <c:v>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350-4255-BFB8-1AE07A378BCE}"/>
            </c:ext>
          </c:extLst>
        </c:ser>
        <c:ser>
          <c:idx val="6"/>
          <c:order val="6"/>
          <c:tx>
            <c:strRef>
              <c:f>'Укр літ'!$B$11</c:f>
              <c:strCache>
                <c:ptCount val="1"/>
                <c:pt idx="0">
                  <c:v>8-А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літ'!$X$11</c:f>
              <c:numCache>
                <c:formatCode>General</c:formatCode>
                <c:ptCount val="1"/>
                <c:pt idx="0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350-4255-BFB8-1AE07A378BCE}"/>
            </c:ext>
          </c:extLst>
        </c:ser>
        <c:ser>
          <c:idx val="7"/>
          <c:order val="7"/>
          <c:tx>
            <c:strRef>
              <c:f>'Укр літ'!$B$12</c:f>
              <c:strCache>
                <c:ptCount val="1"/>
                <c:pt idx="0">
                  <c:v>8-Б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літ'!$X$12</c:f>
              <c:numCache>
                <c:formatCode>General</c:formatCode>
                <c:ptCount val="1"/>
                <c:pt idx="0">
                  <c:v>10.3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350-4255-BFB8-1AE07A378BCE}"/>
            </c:ext>
          </c:extLst>
        </c:ser>
        <c:ser>
          <c:idx val="8"/>
          <c:order val="8"/>
          <c:tx>
            <c:strRef>
              <c:f>'Укр літ'!$B$13</c:f>
              <c:strCache>
                <c:ptCount val="1"/>
                <c:pt idx="0">
                  <c:v>9-А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літ'!$X$13</c:f>
              <c:numCache>
                <c:formatCode>General</c:formatCode>
                <c:ptCount val="1"/>
                <c:pt idx="0">
                  <c:v>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350-4255-BFB8-1AE07A378BCE}"/>
            </c:ext>
          </c:extLst>
        </c:ser>
        <c:ser>
          <c:idx val="9"/>
          <c:order val="9"/>
          <c:tx>
            <c:strRef>
              <c:f>'Укр літ'!$B$14</c:f>
              <c:strCache>
                <c:ptCount val="1"/>
                <c:pt idx="0">
                  <c:v>9-Б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літ'!$X$14</c:f>
              <c:numCache>
                <c:formatCode>General</c:formatCode>
                <c:ptCount val="1"/>
                <c:pt idx="0">
                  <c:v>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350-4255-BFB8-1AE07A378BCE}"/>
            </c:ext>
          </c:extLst>
        </c:ser>
        <c:ser>
          <c:idx val="10"/>
          <c:order val="10"/>
          <c:tx>
            <c:strRef>
              <c:f>'Укр літ'!$B$15</c:f>
              <c:strCache>
                <c:ptCount val="1"/>
                <c:pt idx="0">
                  <c:v>10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літ'!$X$15</c:f>
              <c:numCache>
                <c:formatCode>General</c:formatCode>
                <c:ptCount val="1"/>
                <c:pt idx="0">
                  <c:v>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350-4255-BFB8-1AE07A378BCE}"/>
            </c:ext>
          </c:extLst>
        </c:ser>
        <c:ser>
          <c:idx val="11"/>
          <c:order val="11"/>
          <c:tx>
            <c:strRef>
              <c:f>'Укр літ'!$B$16</c:f>
              <c:strCache>
                <c:ptCount val="1"/>
                <c:pt idx="0">
                  <c:v>11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uk-UA" sz="140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'Укр літ'!$X$16</c:f>
              <c:numCache>
                <c:formatCode>General</c:formatCode>
                <c:ptCount val="1"/>
                <c:pt idx="0">
                  <c:v>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350-4255-BFB8-1AE07A378B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899008"/>
        <c:axId val="205738496"/>
      </c:barChart>
      <c:catAx>
        <c:axId val="129899008"/>
        <c:scaling>
          <c:orientation val="minMax"/>
        </c:scaling>
        <c:delete val="1"/>
        <c:axPos val="b"/>
        <c:majorTickMark val="out"/>
        <c:minorTickMark val="none"/>
        <c:tickLblPos val="none"/>
        <c:crossAx val="205738496"/>
        <c:crosses val="autoZero"/>
        <c:auto val="1"/>
        <c:lblAlgn val="ctr"/>
        <c:lblOffset val="100"/>
        <c:noMultiLvlLbl val="0"/>
      </c:catAx>
      <c:valAx>
        <c:axId val="20573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uk-UA" sz="1400" b="1"/>
            </a:pPr>
            <a:endParaRPr lang="uk-UA"/>
          </a:p>
        </c:txPr>
        <c:crossAx val="12989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6807325879845298E-2"/>
          <c:y val="0.8885050306211818"/>
          <c:w val="0.86460419210653028"/>
          <c:h val="7.2187278985337014E-2"/>
        </c:manualLayout>
      </c:layout>
      <c:overlay val="0"/>
      <c:txPr>
        <a:bodyPr/>
        <a:lstStyle/>
        <a:p>
          <a:pPr>
            <a:defRPr lang="uk-UA" sz="1200" b="1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103718</xdr:rowOff>
    </xdr:from>
    <xdr:to>
      <xdr:col>9</xdr:col>
      <xdr:colOff>52917</xdr:colOff>
      <xdr:row>51</xdr:row>
      <xdr:rowOff>63500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232834</xdr:colOff>
      <xdr:row>19</xdr:row>
      <xdr:rowOff>136523</xdr:rowOff>
    </xdr:from>
    <xdr:to>
      <xdr:col>21</xdr:col>
      <xdr:colOff>116416</xdr:colOff>
      <xdr:row>63</xdr:row>
      <xdr:rowOff>158750</xdr:rowOff>
    </xdr:to>
    <xdr:graphicFrame macro="">
      <xdr:nvGraphicFramePr>
        <xdr:cNvPr id="3" name="Діагра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243415</xdr:colOff>
      <xdr:row>20</xdr:row>
      <xdr:rowOff>21168</xdr:rowOff>
    </xdr:from>
    <xdr:to>
      <xdr:col>31</xdr:col>
      <xdr:colOff>444500</xdr:colOff>
      <xdr:row>62</xdr:row>
      <xdr:rowOff>106893</xdr:rowOff>
    </xdr:to>
    <xdr:graphicFrame macro="">
      <xdr:nvGraphicFramePr>
        <xdr:cNvPr id="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148166</xdr:colOff>
      <xdr:row>19</xdr:row>
      <xdr:rowOff>179917</xdr:rowOff>
    </xdr:from>
    <xdr:to>
      <xdr:col>39</xdr:col>
      <xdr:colOff>465666</xdr:colOff>
      <xdr:row>62</xdr:row>
      <xdr:rowOff>74083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133350</xdr:rowOff>
    </xdr:from>
    <xdr:to>
      <xdr:col>20</xdr:col>
      <xdr:colOff>400050</xdr:colOff>
      <xdr:row>28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16</xdr:row>
      <xdr:rowOff>9524</xdr:rowOff>
    </xdr:from>
    <xdr:to>
      <xdr:col>22</xdr:col>
      <xdr:colOff>57150</xdr:colOff>
      <xdr:row>34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16</xdr:row>
      <xdr:rowOff>180974</xdr:rowOff>
    </xdr:from>
    <xdr:to>
      <xdr:col>22</xdr:col>
      <xdr:colOff>295276</xdr:colOff>
      <xdr:row>33</xdr:row>
      <xdr:rowOff>19049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11</xdr:row>
      <xdr:rowOff>133349</xdr:rowOff>
    </xdr:from>
    <xdr:to>
      <xdr:col>22</xdr:col>
      <xdr:colOff>366346</xdr:colOff>
      <xdr:row>30</xdr:row>
      <xdr:rowOff>7327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5</xdr:row>
      <xdr:rowOff>161925</xdr:rowOff>
    </xdr:from>
    <xdr:to>
      <xdr:col>21</xdr:col>
      <xdr:colOff>333375</xdr:colOff>
      <xdr:row>21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95250</xdr:rowOff>
    </xdr:from>
    <xdr:to>
      <xdr:col>22</xdr:col>
      <xdr:colOff>152400</xdr:colOff>
      <xdr:row>22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171448</xdr:colOff>
      <xdr:row>15</xdr:row>
      <xdr:rowOff>123825</xdr:rowOff>
    </xdr:from>
    <xdr:to>
      <xdr:col>24</xdr:col>
      <xdr:colOff>28574</xdr:colOff>
      <xdr:row>31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209548</xdr:colOff>
      <xdr:row>12</xdr:row>
      <xdr:rowOff>142875</xdr:rowOff>
    </xdr:from>
    <xdr:to>
      <xdr:col>21</xdr:col>
      <xdr:colOff>285750</xdr:colOff>
      <xdr:row>27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11</xdr:row>
      <xdr:rowOff>171449</xdr:rowOff>
    </xdr:from>
    <xdr:to>
      <xdr:col>22</xdr:col>
      <xdr:colOff>247650</xdr:colOff>
      <xdr:row>28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13</xdr:row>
      <xdr:rowOff>190499</xdr:rowOff>
    </xdr:from>
    <xdr:to>
      <xdr:col>22</xdr:col>
      <xdr:colOff>28576</xdr:colOff>
      <xdr:row>31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266699</xdr:rowOff>
    </xdr:from>
    <xdr:to>
      <xdr:col>11</xdr:col>
      <xdr:colOff>276225</xdr:colOff>
      <xdr:row>35</xdr:row>
      <xdr:rowOff>85724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326572</xdr:colOff>
      <xdr:row>4</xdr:row>
      <xdr:rowOff>114299</xdr:rowOff>
    </xdr:from>
    <xdr:to>
      <xdr:col>22</xdr:col>
      <xdr:colOff>533401</xdr:colOff>
      <xdr:row>34</xdr:row>
      <xdr:rowOff>200025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76200</xdr:colOff>
      <xdr:row>4</xdr:row>
      <xdr:rowOff>152399</xdr:rowOff>
    </xdr:from>
    <xdr:to>
      <xdr:col>31</xdr:col>
      <xdr:colOff>85725</xdr:colOff>
      <xdr:row>28</xdr:row>
      <xdr:rowOff>231322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14</xdr:row>
      <xdr:rowOff>47625</xdr:rowOff>
    </xdr:from>
    <xdr:to>
      <xdr:col>21</xdr:col>
      <xdr:colOff>66675</xdr:colOff>
      <xdr:row>32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19050</xdr:rowOff>
    </xdr:from>
    <xdr:to>
      <xdr:col>24</xdr:col>
      <xdr:colOff>209550</xdr:colOff>
      <xdr:row>36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10</xdr:row>
      <xdr:rowOff>161924</xdr:rowOff>
    </xdr:from>
    <xdr:to>
      <xdr:col>18</xdr:col>
      <xdr:colOff>209550</xdr:colOff>
      <xdr:row>29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13</xdr:row>
      <xdr:rowOff>87313</xdr:rowOff>
    </xdr:from>
    <xdr:to>
      <xdr:col>22</xdr:col>
      <xdr:colOff>314325</xdr:colOff>
      <xdr:row>31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180974</xdr:rowOff>
    </xdr:from>
    <xdr:to>
      <xdr:col>20</xdr:col>
      <xdr:colOff>447675</xdr:colOff>
      <xdr:row>23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15</xdr:row>
      <xdr:rowOff>152400</xdr:rowOff>
    </xdr:from>
    <xdr:to>
      <xdr:col>21</xdr:col>
      <xdr:colOff>123825</xdr:colOff>
      <xdr:row>33</xdr:row>
      <xdr:rowOff>76199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0</xdr:rowOff>
    </xdr:from>
    <xdr:to>
      <xdr:col>20</xdr:col>
      <xdr:colOff>257175</xdr:colOff>
      <xdr:row>22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10</xdr:row>
      <xdr:rowOff>28575</xdr:rowOff>
    </xdr:from>
    <xdr:to>
      <xdr:col>21</xdr:col>
      <xdr:colOff>247650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104775</xdr:rowOff>
    </xdr:from>
    <xdr:to>
      <xdr:col>16</xdr:col>
      <xdr:colOff>171450</xdr:colOff>
      <xdr:row>21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8</xdr:row>
      <xdr:rowOff>9525</xdr:rowOff>
    </xdr:from>
    <xdr:to>
      <xdr:col>21</xdr:col>
      <xdr:colOff>219075</xdr:colOff>
      <xdr:row>25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909205</xdr:colOff>
      <xdr:row>18</xdr:row>
      <xdr:rowOff>57149</xdr:rowOff>
    </xdr:from>
    <xdr:to>
      <xdr:col>21</xdr:col>
      <xdr:colOff>476251</xdr:colOff>
      <xdr:row>34</xdr:row>
      <xdr:rowOff>66674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1257299</xdr:colOff>
      <xdr:row>18</xdr:row>
      <xdr:rowOff>47625</xdr:rowOff>
    </xdr:from>
    <xdr:to>
      <xdr:col>23</xdr:col>
      <xdr:colOff>323850</xdr:colOff>
      <xdr:row>34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22223</xdr:colOff>
      <xdr:row>14</xdr:row>
      <xdr:rowOff>98425</xdr:rowOff>
    </xdr:from>
    <xdr:to>
      <xdr:col>24</xdr:col>
      <xdr:colOff>15875</xdr:colOff>
      <xdr:row>29</xdr:row>
      <xdr:rowOff>79375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9</xdr:row>
      <xdr:rowOff>95249</xdr:rowOff>
    </xdr:from>
    <xdr:to>
      <xdr:col>22</xdr:col>
      <xdr:colOff>333375</xdr:colOff>
      <xdr:row>24</xdr:row>
      <xdr:rowOff>161924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10</xdr:row>
      <xdr:rowOff>18317</xdr:rowOff>
    </xdr:from>
    <xdr:to>
      <xdr:col>22</xdr:col>
      <xdr:colOff>85725</xdr:colOff>
      <xdr:row>25</xdr:row>
      <xdr:rowOff>132617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18</xdr:row>
      <xdr:rowOff>104774</xdr:rowOff>
    </xdr:from>
    <xdr:to>
      <xdr:col>24</xdr:col>
      <xdr:colOff>228601</xdr:colOff>
      <xdr:row>36</xdr:row>
      <xdr:rowOff>190499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12</xdr:row>
      <xdr:rowOff>114300</xdr:rowOff>
    </xdr:from>
    <xdr:to>
      <xdr:col>20</xdr:col>
      <xdr:colOff>390525</xdr:colOff>
      <xdr:row>30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zoomScale="90" zoomScaleNormal="90" zoomScalePageLayoutView="80" workbookViewId="0">
      <selection activeCell="I14" sqref="I14"/>
    </sheetView>
  </sheetViews>
  <sheetFormatPr defaultRowHeight="15" x14ac:dyDescent="0.25"/>
  <cols>
    <col min="1" max="1" width="13.140625" customWidth="1"/>
    <col min="2" max="2" width="5.140625" customWidth="1"/>
    <col min="3" max="3" width="4.85546875" customWidth="1"/>
    <col min="4" max="4" width="5.28515625" customWidth="1"/>
    <col min="5" max="5" width="5" customWidth="1"/>
    <col min="6" max="6" width="4.85546875" customWidth="1"/>
    <col min="7" max="7" width="5.7109375" customWidth="1"/>
    <col min="8" max="8" width="6" bestFit="1" customWidth="1"/>
    <col min="9" max="9" width="5.42578125" customWidth="1"/>
    <col min="10" max="10" width="6.140625" customWidth="1"/>
    <col min="11" max="11" width="5.7109375" customWidth="1"/>
    <col min="12" max="12" width="6.7109375" customWidth="1"/>
    <col min="13" max="13" width="4.85546875" customWidth="1"/>
    <col min="14" max="14" width="7" customWidth="1"/>
    <col min="15" max="20" width="5.7109375" customWidth="1"/>
    <col min="21" max="21" width="6.28515625" customWidth="1"/>
    <col min="22" max="22" width="6" customWidth="1"/>
    <col min="23" max="23" width="6.28515625" customWidth="1"/>
    <col min="24" max="25" width="5.42578125" customWidth="1"/>
    <col min="26" max="27" width="5.85546875" customWidth="1"/>
    <col min="28" max="28" width="5" customWidth="1"/>
    <col min="29" max="29" width="7.5703125" customWidth="1"/>
  </cols>
  <sheetData>
    <row r="1" spans="1:29" ht="23.25" x14ac:dyDescent="0.35">
      <c r="A1" s="106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86.25" customHeight="1" x14ac:dyDescent="0.25">
      <c r="A2" s="78" t="s">
        <v>27</v>
      </c>
      <c r="B2" s="16" t="s">
        <v>28</v>
      </c>
      <c r="C2" s="16" t="s">
        <v>29</v>
      </c>
      <c r="D2" s="16" t="s">
        <v>30</v>
      </c>
      <c r="E2" s="16" t="s">
        <v>31</v>
      </c>
      <c r="F2" s="16" t="s">
        <v>32</v>
      </c>
      <c r="G2" s="16" t="s">
        <v>33</v>
      </c>
      <c r="H2" s="16" t="s">
        <v>34</v>
      </c>
      <c r="I2" s="80" t="s">
        <v>35</v>
      </c>
      <c r="J2" s="16" t="s">
        <v>36</v>
      </c>
      <c r="K2" s="16" t="s">
        <v>37</v>
      </c>
      <c r="L2" s="80" t="s">
        <v>38</v>
      </c>
      <c r="M2" s="16" t="s">
        <v>39</v>
      </c>
      <c r="N2" s="16" t="s">
        <v>70</v>
      </c>
      <c r="O2" s="16" t="s">
        <v>40</v>
      </c>
      <c r="P2" s="16" t="s">
        <v>41</v>
      </c>
      <c r="Q2" s="16" t="s">
        <v>42</v>
      </c>
      <c r="R2" s="16" t="s">
        <v>43</v>
      </c>
      <c r="S2" s="16" t="s">
        <v>44</v>
      </c>
      <c r="T2" s="16" t="s">
        <v>71</v>
      </c>
      <c r="U2" s="16" t="s">
        <v>55</v>
      </c>
      <c r="V2" s="16" t="s">
        <v>56</v>
      </c>
      <c r="W2" s="16" t="s">
        <v>57</v>
      </c>
      <c r="X2" s="16" t="s">
        <v>58</v>
      </c>
      <c r="Y2" s="16" t="s">
        <v>60</v>
      </c>
      <c r="Z2" s="16" t="s">
        <v>66</v>
      </c>
      <c r="AA2" s="16" t="s">
        <v>64</v>
      </c>
      <c r="AB2" s="16" t="s">
        <v>76</v>
      </c>
      <c r="AC2" s="16" t="s">
        <v>59</v>
      </c>
    </row>
    <row r="3" spans="1:29" ht="15.75" x14ac:dyDescent="0.25">
      <c r="A3" s="68" t="s">
        <v>8</v>
      </c>
      <c r="B3" s="34"/>
      <c r="C3" s="34"/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63"/>
      <c r="AC3" s="79"/>
    </row>
    <row r="4" spans="1:29" ht="16.5" thickBot="1" x14ac:dyDescent="0.3">
      <c r="A4" s="69" t="s">
        <v>9</v>
      </c>
      <c r="B4" s="34"/>
      <c r="C4" s="34"/>
      <c r="D4" s="36"/>
      <c r="E4" s="62"/>
      <c r="F4" s="62"/>
      <c r="G4" s="34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3"/>
      <c r="AC4" s="79"/>
    </row>
    <row r="5" spans="1:29" ht="16.5" thickTop="1" x14ac:dyDescent="0.25">
      <c r="A5" s="70" t="s">
        <v>10</v>
      </c>
      <c r="B5" s="34">
        <f>'Укр мова'!X5</f>
        <v>7.7</v>
      </c>
      <c r="C5" s="34">
        <f>'Укр літ'!X5</f>
        <v>8.4</v>
      </c>
      <c r="D5" s="36">
        <f>Математика!X5</f>
        <v>7.3</v>
      </c>
      <c r="E5" s="63"/>
      <c r="F5" s="63"/>
      <c r="G5" s="34">
        <f>'Англ мова'!X5</f>
        <v>7.3</v>
      </c>
      <c r="H5" s="63">
        <f>'Нім мова'!X3</f>
        <v>9.6</v>
      </c>
      <c r="I5" s="63">
        <f>'Рос мова'!X3</f>
        <v>7.4</v>
      </c>
      <c r="J5" s="63">
        <f>'Зар літ'!X3</f>
        <v>8.5</v>
      </c>
      <c r="K5" s="63">
        <f>'Іст Укр'!X3</f>
        <v>7.5</v>
      </c>
      <c r="L5" s="63"/>
      <c r="M5" s="63"/>
      <c r="N5" s="63"/>
      <c r="O5" s="63">
        <f>Інформ!X3</f>
        <v>8.9</v>
      </c>
      <c r="P5" s="63"/>
      <c r="Q5" s="63"/>
      <c r="R5" s="63"/>
      <c r="S5" s="63"/>
      <c r="T5" s="63">
        <f>'Трудове нав'!X3</f>
        <v>9.6999999999999993</v>
      </c>
      <c r="U5" s="63">
        <f>Обр.мист!X3</f>
        <v>10.199999999999999</v>
      </c>
      <c r="V5" s="63">
        <f>'Осн здор'!X3</f>
        <v>9.3000000000000007</v>
      </c>
      <c r="W5" s="63"/>
      <c r="X5" s="63">
        <f>Фізк!Y3</f>
        <v>10</v>
      </c>
      <c r="Y5" s="63"/>
      <c r="Z5" s="63">
        <f>Музика!X3</f>
        <v>9.6999999999999993</v>
      </c>
      <c r="AA5" s="63"/>
      <c r="AB5" s="63">
        <f>Природ!X5</f>
        <v>8</v>
      </c>
      <c r="AC5" s="79">
        <f t="shared" ref="AC5:AC16" si="0">ROUND(AVERAGE(B5:AB5),1)</f>
        <v>8.6</v>
      </c>
    </row>
    <row r="6" spans="1:29" ht="15.75" x14ac:dyDescent="0.25">
      <c r="A6" s="68" t="s">
        <v>11</v>
      </c>
      <c r="B6" s="34">
        <f>'Укр мова'!X6</f>
        <v>7.2</v>
      </c>
      <c r="C6" s="34">
        <f>'Укр літ'!X6</f>
        <v>8.3000000000000007</v>
      </c>
      <c r="D6" s="36">
        <f>Математика!X6</f>
        <v>7.3</v>
      </c>
      <c r="E6" s="34"/>
      <c r="F6" s="34"/>
      <c r="G6" s="34">
        <f>'Англ мова'!X6</f>
        <v>6.3</v>
      </c>
      <c r="H6" s="63"/>
      <c r="I6" s="34"/>
      <c r="J6" s="34">
        <f>'Зар літ'!X4</f>
        <v>7.8</v>
      </c>
      <c r="K6" s="34">
        <f>'Іст Укр'!X4</f>
        <v>5.8</v>
      </c>
      <c r="L6" s="34"/>
      <c r="M6" s="34"/>
      <c r="N6" s="34"/>
      <c r="O6" s="63">
        <f>Інформ!X4</f>
        <v>8.6999999999999993</v>
      </c>
      <c r="P6" s="34"/>
      <c r="Q6" s="34"/>
      <c r="R6" s="34"/>
      <c r="S6" s="34"/>
      <c r="T6" s="34">
        <f>'Трудове нав'!X4</f>
        <v>9.4</v>
      </c>
      <c r="U6" s="34">
        <f>Обр.мист!X4</f>
        <v>9.9</v>
      </c>
      <c r="V6" s="34">
        <f>'Осн здор'!X4</f>
        <v>8.4</v>
      </c>
      <c r="W6" s="34"/>
      <c r="X6" s="34">
        <f>Фізк!Y4</f>
        <v>7.6</v>
      </c>
      <c r="Y6" s="34"/>
      <c r="Z6" s="34">
        <f>Музика!X4</f>
        <v>9.5</v>
      </c>
      <c r="AA6" s="34"/>
      <c r="AB6" s="63">
        <f>Природ!X6</f>
        <v>7</v>
      </c>
      <c r="AC6" s="79">
        <f>ROUND(AVERAGE(B6:AB6),1)</f>
        <v>7.9</v>
      </c>
    </row>
    <row r="7" spans="1:29" ht="15.75" x14ac:dyDescent="0.25">
      <c r="A7" s="68" t="s">
        <v>12</v>
      </c>
      <c r="B7" s="34">
        <f>'Укр мова'!X7</f>
        <v>7.3</v>
      </c>
      <c r="C7" s="34">
        <f>'Укр літ'!X7</f>
        <v>8.6</v>
      </c>
      <c r="D7" s="36">
        <f>Математика!X7</f>
        <v>6</v>
      </c>
      <c r="E7" s="34"/>
      <c r="F7" s="34"/>
      <c r="G7" s="34">
        <f>'Англ мова'!X7</f>
        <v>7.8</v>
      </c>
      <c r="H7" s="34">
        <f>'Нім мова'!$X$4</f>
        <v>7.5</v>
      </c>
      <c r="I7" s="34">
        <f>'Рос мова'!$X$4</f>
        <v>7.3</v>
      </c>
      <c r="J7" s="34">
        <f>'Зар літ'!X5</f>
        <v>8.4</v>
      </c>
      <c r="K7" s="34">
        <f>'Іст Укр'!X5</f>
        <v>8.4</v>
      </c>
      <c r="L7" s="34"/>
      <c r="M7" s="34"/>
      <c r="N7" s="34"/>
      <c r="O7" s="63">
        <f>Інформ!X5</f>
        <v>8.6</v>
      </c>
      <c r="P7" s="34"/>
      <c r="Q7" s="34"/>
      <c r="R7" s="34">
        <f>Біологія!X3</f>
        <v>7.7</v>
      </c>
      <c r="S7" s="34">
        <f>Географія!X3</f>
        <v>6.6</v>
      </c>
      <c r="T7" s="34">
        <f>'Трудове нав'!X5</f>
        <v>9.4</v>
      </c>
      <c r="U7" s="34">
        <f>Обр.мист!X5</f>
        <v>9.4</v>
      </c>
      <c r="V7" s="34">
        <f>'Осн здор'!X5</f>
        <v>8.6999999999999993</v>
      </c>
      <c r="W7" s="34"/>
      <c r="X7" s="34">
        <f>Фізк!Y5</f>
        <v>7.9</v>
      </c>
      <c r="Y7" s="34"/>
      <c r="Z7" s="34">
        <f>Музика!X5</f>
        <v>9.3000000000000007</v>
      </c>
      <c r="AA7" s="34"/>
      <c r="AB7" s="34"/>
      <c r="AC7" s="79">
        <f t="shared" si="0"/>
        <v>8.1</v>
      </c>
    </row>
    <row r="8" spans="1:29" ht="15.75" x14ac:dyDescent="0.25">
      <c r="A8" s="68" t="s">
        <v>13</v>
      </c>
      <c r="B8" s="34">
        <f>'Укр мова'!X8</f>
        <v>5.6</v>
      </c>
      <c r="C8" s="34">
        <f>'Укр літ'!X8</f>
        <v>5.6</v>
      </c>
      <c r="D8" s="36">
        <f>Математика!X8</f>
        <v>6</v>
      </c>
      <c r="E8" s="34"/>
      <c r="F8" s="34"/>
      <c r="G8" s="34">
        <f>'Англ мова'!X8</f>
        <v>6.2</v>
      </c>
      <c r="H8" s="34">
        <f>'Нім мова'!X5</f>
        <v>9.9</v>
      </c>
      <c r="I8" s="34"/>
      <c r="J8" s="34">
        <f>'Зар літ'!X8</f>
        <v>6.9</v>
      </c>
      <c r="K8" s="34">
        <f>'Іст Укр'!X6</f>
        <v>7.2</v>
      </c>
      <c r="L8" s="34"/>
      <c r="M8" s="34"/>
      <c r="N8" s="34"/>
      <c r="O8" s="63">
        <f>Інформ!X6</f>
        <v>7.5</v>
      </c>
      <c r="P8" s="34"/>
      <c r="Q8" s="34"/>
      <c r="R8" s="34">
        <f>Біологія!X4</f>
        <v>6.8</v>
      </c>
      <c r="S8" s="34">
        <f>Географія!X4</f>
        <v>5.6</v>
      </c>
      <c r="T8" s="34">
        <f>'Трудове нав'!X7</f>
        <v>8.9</v>
      </c>
      <c r="U8" s="34">
        <f>Обр.мист!X6</f>
        <v>9.1</v>
      </c>
      <c r="V8" s="34">
        <f>'Осн здор'!X6</f>
        <v>7</v>
      </c>
      <c r="W8" s="34"/>
      <c r="X8" s="34">
        <f>Фізк!Y6</f>
        <v>7.7</v>
      </c>
      <c r="Y8" s="34"/>
      <c r="Z8" s="34">
        <f>Музика!X6</f>
        <v>8.1999999999999993</v>
      </c>
      <c r="AA8" s="34"/>
      <c r="AB8" s="34"/>
      <c r="AC8" s="79">
        <f t="shared" si="0"/>
        <v>7.2</v>
      </c>
    </row>
    <row r="9" spans="1:29" ht="15.75" x14ac:dyDescent="0.25">
      <c r="A9" s="68" t="s">
        <v>14</v>
      </c>
      <c r="B9" s="34">
        <f>'Укр мова'!X9</f>
        <v>7.7</v>
      </c>
      <c r="C9" s="34">
        <f>'Укр літ'!X9</f>
        <v>8.1</v>
      </c>
      <c r="D9" s="34"/>
      <c r="E9" s="34">
        <f>Алгебра!X3</f>
        <v>6.4</v>
      </c>
      <c r="F9" s="34">
        <f>Геометрія!X3</f>
        <v>6.6</v>
      </c>
      <c r="G9" s="34">
        <f>'Англ мова'!X9</f>
        <v>8.1999999999999993</v>
      </c>
      <c r="H9" s="34">
        <f>'Нім мова'!X6</f>
        <v>7.5</v>
      </c>
      <c r="I9" s="34">
        <f>'Рос мова'!X5</f>
        <v>7.9</v>
      </c>
      <c r="J9" s="34">
        <f>'Зар літ'!X7</f>
        <v>8.5</v>
      </c>
      <c r="K9" s="34">
        <f>'Іст Укр'!X7</f>
        <v>8.3000000000000007</v>
      </c>
      <c r="L9" s="34">
        <f>'Всесв іст'!X5</f>
        <v>8.8000000000000007</v>
      </c>
      <c r="M9" s="34"/>
      <c r="N9" s="34"/>
      <c r="O9" s="63">
        <f>Інформ!X7</f>
        <v>8.4</v>
      </c>
      <c r="P9" s="34">
        <f>Фізика!X3</f>
        <v>6.4</v>
      </c>
      <c r="Q9" s="34">
        <f>Хімія!X3</f>
        <v>7.2</v>
      </c>
      <c r="R9" s="34">
        <f>Біологія!X5</f>
        <v>7.3</v>
      </c>
      <c r="S9" s="34">
        <f>Географія!X5</f>
        <v>6.2</v>
      </c>
      <c r="T9" s="34">
        <f>'Трудове нав'!X7</f>
        <v>8.9</v>
      </c>
      <c r="U9" s="34">
        <f>Обр.мист!X7</f>
        <v>9.6999999999999993</v>
      </c>
      <c r="V9" s="34">
        <f>'Осн здор'!X7</f>
        <v>9.3000000000000007</v>
      </c>
      <c r="W9" s="34"/>
      <c r="X9" s="34">
        <f>Фізк!Y7</f>
        <v>10.6</v>
      </c>
      <c r="Y9" s="34"/>
      <c r="Z9" s="34">
        <f>Музика!X7</f>
        <v>8.5</v>
      </c>
      <c r="AA9" s="34"/>
      <c r="AB9" s="34"/>
      <c r="AC9" s="79">
        <f t="shared" si="0"/>
        <v>8</v>
      </c>
    </row>
    <row r="10" spans="1:29" ht="15.75" x14ac:dyDescent="0.25">
      <c r="A10" s="68" t="s">
        <v>15</v>
      </c>
      <c r="B10" s="34">
        <f>'Укр мова'!X10</f>
        <v>6.3</v>
      </c>
      <c r="C10" s="34">
        <f>'Укр літ'!X10</f>
        <v>5.9</v>
      </c>
      <c r="D10" s="34"/>
      <c r="E10" s="34">
        <f>Алгебра!X4</f>
        <v>4.5999999999999996</v>
      </c>
      <c r="F10" s="34">
        <f>Геометрія!X4</f>
        <v>4.8</v>
      </c>
      <c r="G10" s="34">
        <f>'Англ мова'!X10</f>
        <v>7</v>
      </c>
      <c r="H10" s="34"/>
      <c r="I10" s="34"/>
      <c r="J10" s="34">
        <f>'Зар літ'!X8</f>
        <v>6.9</v>
      </c>
      <c r="K10" s="34">
        <f>'Іст Укр'!X8</f>
        <v>6.6</v>
      </c>
      <c r="L10" s="34">
        <f>'Всесв іст'!X6</f>
        <v>6.6</v>
      </c>
      <c r="M10" s="34"/>
      <c r="N10" s="34"/>
      <c r="O10" s="63">
        <f>Інформ!X8</f>
        <v>6.9</v>
      </c>
      <c r="P10" s="34">
        <f>Фізика!X4</f>
        <v>4.7</v>
      </c>
      <c r="Q10" s="34">
        <f>Хімія!X4</f>
        <v>6.9</v>
      </c>
      <c r="R10" s="34">
        <f>Біологія!X6</f>
        <v>6.3</v>
      </c>
      <c r="S10" s="34">
        <f>Географія!X6</f>
        <v>5.5</v>
      </c>
      <c r="T10" s="34">
        <f>'Трудове нав'!X8</f>
        <v>7.2</v>
      </c>
      <c r="U10" s="34">
        <f>Обр.мист!X8</f>
        <v>8</v>
      </c>
      <c r="V10" s="34">
        <f>'Осн здор'!X8</f>
        <v>7.1</v>
      </c>
      <c r="W10" s="34"/>
      <c r="X10" s="34">
        <f>Фізк!Y8</f>
        <v>7.9</v>
      </c>
      <c r="Y10" s="34"/>
      <c r="Z10" s="34">
        <f>Музика!X8</f>
        <v>7.8</v>
      </c>
      <c r="AA10" s="34"/>
      <c r="AB10" s="34"/>
      <c r="AC10" s="79">
        <f t="shared" si="0"/>
        <v>6.5</v>
      </c>
    </row>
    <row r="11" spans="1:29" ht="15.75" x14ac:dyDescent="0.25">
      <c r="A11" s="68" t="s">
        <v>16</v>
      </c>
      <c r="B11" s="34">
        <f>'Укр мова'!X11</f>
        <v>6.5</v>
      </c>
      <c r="C11" s="34">
        <f>'Укр літ'!X11</f>
        <v>7.6</v>
      </c>
      <c r="D11" s="34"/>
      <c r="E11" s="34">
        <f>Алгебра!X5</f>
        <v>5.7</v>
      </c>
      <c r="F11" s="34">
        <f>Геометрія!X5</f>
        <v>5.9</v>
      </c>
      <c r="G11" s="34">
        <f>'Англ мова'!X11</f>
        <v>7.3</v>
      </c>
      <c r="H11" s="34">
        <f>'Нім мова'!X7</f>
        <v>7.8</v>
      </c>
      <c r="I11" s="34">
        <f>'Рос мова'!X6</f>
        <v>7.3</v>
      </c>
      <c r="J11" s="34">
        <f>'Зар літ'!X9</f>
        <v>7.4</v>
      </c>
      <c r="K11" s="34">
        <f>'Іст Укр'!X9</f>
        <v>6.1</v>
      </c>
      <c r="L11" s="34">
        <f>'Всесв іст'!X7</f>
        <v>6.5</v>
      </c>
      <c r="M11" s="34"/>
      <c r="N11" s="34"/>
      <c r="O11" s="63">
        <f>Інформ!X9</f>
        <v>8.5</v>
      </c>
      <c r="P11" s="34">
        <f>Фізика!X5</f>
        <v>6.4</v>
      </c>
      <c r="Q11" s="34">
        <f>Хімія!X5</f>
        <v>7.3</v>
      </c>
      <c r="R11" s="34">
        <f>Біологія!X7</f>
        <v>7</v>
      </c>
      <c r="S11" s="34">
        <f>Географія!X7</f>
        <v>5.8</v>
      </c>
      <c r="T11" s="34">
        <f>'Трудове нав'!X9</f>
        <v>8.1</v>
      </c>
      <c r="U11" s="34"/>
      <c r="V11" s="34">
        <f>'Осн здор'!X9</f>
        <v>10.5</v>
      </c>
      <c r="W11" s="34"/>
      <c r="X11" s="34">
        <f>Фізк!Y9</f>
        <v>8.6</v>
      </c>
      <c r="Y11" s="64">
        <f>Мистецтво!X3</f>
        <v>9.3000000000000007</v>
      </c>
      <c r="Z11" s="34"/>
      <c r="AA11" s="34"/>
      <c r="AB11" s="34"/>
      <c r="AC11" s="79">
        <f t="shared" si="0"/>
        <v>7.3</v>
      </c>
    </row>
    <row r="12" spans="1:29" ht="15.75" x14ac:dyDescent="0.25">
      <c r="A12" s="68" t="s">
        <v>17</v>
      </c>
      <c r="B12" s="34">
        <f>'Укр мова'!X12</f>
        <v>6.7</v>
      </c>
      <c r="C12" s="34">
        <f>'Укр літ'!X12</f>
        <v>10.3</v>
      </c>
      <c r="D12" s="34"/>
      <c r="E12" s="34">
        <f>Алгебра!X6</f>
        <v>5</v>
      </c>
      <c r="F12" s="34">
        <f>Геометрія!X6</f>
        <v>6.2</v>
      </c>
      <c r="G12" s="34">
        <f>'Англ мова'!X12</f>
        <v>6.5</v>
      </c>
      <c r="H12" s="34"/>
      <c r="I12" s="34"/>
      <c r="J12" s="34">
        <f>'Зар літ'!X10</f>
        <v>6.5</v>
      </c>
      <c r="K12" s="34">
        <f>'Іст Укр'!X10</f>
        <v>6</v>
      </c>
      <c r="L12" s="34">
        <f>'Всесв іст'!X8</f>
        <v>5.8</v>
      </c>
      <c r="M12" s="34"/>
      <c r="N12" s="34"/>
      <c r="O12" s="63">
        <f>Інформ!X10</f>
        <v>7.5</v>
      </c>
      <c r="P12" s="34">
        <f>Фізика!X6</f>
        <v>5.5</v>
      </c>
      <c r="Q12" s="34">
        <f>Хімія!X6</f>
        <v>6.3</v>
      </c>
      <c r="R12" s="34">
        <f>Біологія!X8</f>
        <v>6.5</v>
      </c>
      <c r="S12" s="34">
        <f>Географія!X8</f>
        <v>5.5</v>
      </c>
      <c r="T12" s="34">
        <f>'Трудове нав'!X10</f>
        <v>9.3000000000000007</v>
      </c>
      <c r="U12" s="34"/>
      <c r="V12" s="34">
        <f>'Осн здор'!X10</f>
        <v>8.1</v>
      </c>
      <c r="W12" s="34"/>
      <c r="X12" s="34">
        <f>Фізк!Y10</f>
        <v>7.7</v>
      </c>
      <c r="Y12" s="64">
        <f>Мистецтво!X4</f>
        <v>9.1</v>
      </c>
      <c r="Z12" s="34"/>
      <c r="AA12" s="34"/>
      <c r="AB12" s="34"/>
      <c r="AC12" s="79">
        <f t="shared" si="0"/>
        <v>7</v>
      </c>
    </row>
    <row r="13" spans="1:29" ht="15.75" x14ac:dyDescent="0.25">
      <c r="A13" s="68" t="s">
        <v>18</v>
      </c>
      <c r="B13" s="34">
        <f>'Укр мова'!X13</f>
        <v>8</v>
      </c>
      <c r="C13" s="34">
        <f>'Укр літ'!X13</f>
        <v>8.6</v>
      </c>
      <c r="D13" s="34"/>
      <c r="E13" s="34">
        <f>Алгебра!X7</f>
        <v>7</v>
      </c>
      <c r="F13" s="34">
        <f>Геометрія!X7</f>
        <v>6.5</v>
      </c>
      <c r="G13" s="34">
        <f>'Англ мова'!X13</f>
        <v>7.7</v>
      </c>
      <c r="H13" s="34">
        <f>'Нім мова'!X7</f>
        <v>7.8</v>
      </c>
      <c r="I13" s="18">
        <f>'Рос мова'!X7</f>
        <v>7.9</v>
      </c>
      <c r="J13" s="34">
        <f>'Зар літ'!X11</f>
        <v>8.3000000000000007</v>
      </c>
      <c r="K13" s="34">
        <f>'Іст Укр'!X11</f>
        <v>8.5</v>
      </c>
      <c r="L13" s="34">
        <f>'Всесв іст'!X9</f>
        <v>8.9</v>
      </c>
      <c r="M13" s="34">
        <f>Право!X3</f>
        <v>7.9</v>
      </c>
      <c r="N13" s="34"/>
      <c r="O13" s="63">
        <f>Інформ!X11</f>
        <v>8.8000000000000007</v>
      </c>
      <c r="P13" s="34">
        <f>Фізика!X7</f>
        <v>7.3</v>
      </c>
      <c r="Q13" s="34">
        <f>Хімія!X7</f>
        <v>7</v>
      </c>
      <c r="R13" s="34">
        <f>Біологія!X9</f>
        <v>7.9</v>
      </c>
      <c r="S13" s="34">
        <f>Географія!X9</f>
        <v>6.9</v>
      </c>
      <c r="T13" s="34">
        <f>'Трудове нав'!X11</f>
        <v>9</v>
      </c>
      <c r="U13" s="34"/>
      <c r="V13" s="34">
        <f>'Осн здор'!X11</f>
        <v>10.4</v>
      </c>
      <c r="W13" s="34"/>
      <c r="X13" s="34">
        <f>Фізк!Y11</f>
        <v>9</v>
      </c>
      <c r="Y13" s="34">
        <f>Мистецтво!X5</f>
        <v>10.4</v>
      </c>
      <c r="Z13" s="34"/>
      <c r="AA13" s="34"/>
      <c r="AB13" s="34"/>
      <c r="AC13" s="79">
        <f t="shared" si="0"/>
        <v>8.1999999999999993</v>
      </c>
    </row>
    <row r="14" spans="1:29" ht="15.75" x14ac:dyDescent="0.25">
      <c r="A14" s="68" t="s">
        <v>19</v>
      </c>
      <c r="B14" s="34">
        <f>'Укр мова'!X14</f>
        <v>5.2</v>
      </c>
      <c r="C14" s="34">
        <f>'Укр літ'!X14</f>
        <v>6.2</v>
      </c>
      <c r="D14" s="34"/>
      <c r="E14" s="34">
        <f>Алгебра!X8</f>
        <v>9.9</v>
      </c>
      <c r="F14" s="34">
        <f>Геометрія!X8</f>
        <v>5.9</v>
      </c>
      <c r="G14" s="34">
        <f>'Англ мова'!X14</f>
        <v>6.3</v>
      </c>
      <c r="H14" s="34"/>
      <c r="I14" s="34"/>
      <c r="J14" s="34">
        <f>'Зар літ'!X12</f>
        <v>6.5</v>
      </c>
      <c r="K14" s="34">
        <f>'Іст Укр'!X12</f>
        <v>7</v>
      </c>
      <c r="L14" s="34">
        <f>'Всесв іст'!X10</f>
        <v>7</v>
      </c>
      <c r="M14" s="34">
        <f>Право!X4</f>
        <v>5.5</v>
      </c>
      <c r="N14" s="34"/>
      <c r="O14" s="63">
        <f>Інформ!X12</f>
        <v>7.3</v>
      </c>
      <c r="P14" s="34">
        <f>Фізика!X8</f>
        <v>6.2</v>
      </c>
      <c r="Q14" s="34">
        <f>Хімія!X8</f>
        <v>6.1</v>
      </c>
      <c r="R14" s="34">
        <f>Біологія!X10</f>
        <v>5.3</v>
      </c>
      <c r="S14" s="34">
        <f>Географія!X10</f>
        <v>5.5</v>
      </c>
      <c r="T14" s="34">
        <f>'Трудове нав'!X12</f>
        <v>7.8</v>
      </c>
      <c r="U14" s="34"/>
      <c r="V14" s="34">
        <f>'Осн здор'!X12</f>
        <v>9</v>
      </c>
      <c r="W14" s="34"/>
      <c r="X14" s="34">
        <f>Фізк!Y12</f>
        <v>7.7</v>
      </c>
      <c r="Y14" s="34">
        <f>Мистецтво!X6</f>
        <v>8.1999999999999993</v>
      </c>
      <c r="Z14" s="34"/>
      <c r="AA14" s="34"/>
      <c r="AB14" s="34"/>
      <c r="AC14" s="79">
        <f t="shared" si="0"/>
        <v>6.8</v>
      </c>
    </row>
    <row r="15" spans="1:29" ht="15.75" x14ac:dyDescent="0.25">
      <c r="A15" s="71">
        <v>10</v>
      </c>
      <c r="B15" s="34">
        <f>'Укр мова'!X15</f>
        <v>7.3</v>
      </c>
      <c r="C15" s="34">
        <f>'Укр літ'!X15</f>
        <v>6.7</v>
      </c>
      <c r="D15" s="34">
        <f>Математика!$X$9</f>
        <v>5.8</v>
      </c>
      <c r="E15" s="34"/>
      <c r="F15" s="34"/>
      <c r="G15" s="34">
        <f>'Англ мова'!X15</f>
        <v>6.8</v>
      </c>
      <c r="H15" s="34">
        <f>'Нім мова'!X9</f>
        <v>8.1999999999999993</v>
      </c>
      <c r="I15" s="34">
        <f>'Рос мова'!X8</f>
        <v>7.9</v>
      </c>
      <c r="J15" s="34">
        <f>'Зар літ'!X13</f>
        <v>7.5</v>
      </c>
      <c r="K15" s="34">
        <f>'Іст Укр'!X13</f>
        <v>7.9</v>
      </c>
      <c r="L15" s="34"/>
      <c r="M15" s="34"/>
      <c r="N15" s="34">
        <f>'Гром осв'!X4</f>
        <v>7.1</v>
      </c>
      <c r="O15" s="63">
        <f>Інформ!X13</f>
        <v>8.6999999999999993</v>
      </c>
      <c r="P15" s="34">
        <f>Фізика!X9</f>
        <v>6.7</v>
      </c>
      <c r="Q15" s="34">
        <f>Хімія!X9</f>
        <v>7.1</v>
      </c>
      <c r="R15" s="34">
        <f>Біологія!X11</f>
        <v>7</v>
      </c>
      <c r="S15" s="34">
        <f>Географія!X11</f>
        <v>6.7</v>
      </c>
      <c r="T15" s="18">
        <f>'Трудове нав'!X13</f>
        <v>4.7</v>
      </c>
      <c r="U15" s="34"/>
      <c r="V15" s="34"/>
      <c r="W15" s="34">
        <f>'Зах Вітч'!X3</f>
        <v>8.5</v>
      </c>
      <c r="X15" s="34">
        <v>8.5</v>
      </c>
      <c r="Y15" s="34"/>
      <c r="Z15" s="34"/>
      <c r="AA15" s="34"/>
      <c r="AB15" s="34"/>
      <c r="AC15" s="79">
        <f t="shared" si="0"/>
        <v>7.2</v>
      </c>
    </row>
    <row r="16" spans="1:29" ht="15.75" x14ac:dyDescent="0.25">
      <c r="A16" s="71">
        <v>11</v>
      </c>
      <c r="B16" s="34">
        <f>'Укр мова'!X16</f>
        <v>7.5</v>
      </c>
      <c r="C16" s="34">
        <f>'Укр літ'!X16</f>
        <v>9.1</v>
      </c>
      <c r="D16" s="34">
        <f>Математика!$X$10</f>
        <v>6.5</v>
      </c>
      <c r="E16" s="34"/>
      <c r="F16" s="34"/>
      <c r="G16" s="34">
        <f>'Англ мова'!X16</f>
        <v>7</v>
      </c>
      <c r="H16" s="34">
        <f>'Нім мова'!X10</f>
        <v>10.1</v>
      </c>
      <c r="I16" s="34"/>
      <c r="J16" s="34">
        <f>'Зар літ'!X14</f>
        <v>8.4</v>
      </c>
      <c r="K16" s="34">
        <f>'Іст Укр'!X14</f>
        <v>8.3000000000000007</v>
      </c>
      <c r="L16" s="34"/>
      <c r="M16" s="34"/>
      <c r="N16" s="34"/>
      <c r="O16" s="63">
        <f>Інформ!X14</f>
        <v>8.5</v>
      </c>
      <c r="P16" s="34">
        <f>Фізика!X10</f>
        <v>8.1</v>
      </c>
      <c r="Q16" s="34">
        <f>Хімія!X10</f>
        <v>7.3</v>
      </c>
      <c r="R16" s="34">
        <f>Біологія!X12</f>
        <v>7.4</v>
      </c>
      <c r="S16" s="34">
        <f>Географія!X12</f>
        <v>7.5</v>
      </c>
      <c r="T16" s="34">
        <f>'Трудове нав'!X14</f>
        <v>10.4</v>
      </c>
      <c r="U16" s="34"/>
      <c r="V16" s="34"/>
      <c r="W16" s="34">
        <f>'Зах Вітч'!X4</f>
        <v>9.3000000000000007</v>
      </c>
      <c r="X16" s="34">
        <f>Фізк!Y14</f>
        <v>11.9</v>
      </c>
      <c r="Y16" s="34"/>
      <c r="Z16" s="34"/>
      <c r="AA16" s="34">
        <f>Астрономія!X3</f>
        <v>9</v>
      </c>
      <c r="AB16" s="34"/>
      <c r="AC16" s="79">
        <f t="shared" si="0"/>
        <v>8.5</v>
      </c>
    </row>
    <row r="17" spans="1:30" ht="18.75" x14ac:dyDescent="0.25">
      <c r="A17" s="71" t="s">
        <v>22</v>
      </c>
      <c r="B17" s="72">
        <f>'Укр мова'!X17</f>
        <v>7</v>
      </c>
      <c r="C17" s="72">
        <f>'Укр літ'!X17</f>
        <v>7.7765042979942693</v>
      </c>
      <c r="D17" s="72">
        <f>Математика!X11</f>
        <v>6.4804469273743015</v>
      </c>
      <c r="E17" s="72">
        <f>Алгебра!X9</f>
        <v>6.4345238095238093</v>
      </c>
      <c r="F17" s="72">
        <f>Геометрія!X9</f>
        <v>5.9940476190476186</v>
      </c>
      <c r="G17" s="72">
        <f>'Англ мова'!X17</f>
        <v>7.0578034682080926</v>
      </c>
      <c r="H17" s="72">
        <f>'Нім мова'!X11</f>
        <v>8.3157894736842106</v>
      </c>
      <c r="I17" s="72">
        <f>'Рос мова'!X9</f>
        <v>7.6380952380952385</v>
      </c>
      <c r="J17" s="72">
        <f>'Зар літ'!X15</f>
        <v>7.6522988505747129</v>
      </c>
      <c r="K17" s="72">
        <f>'Іст Укр'!X15</f>
        <v>7.3198847262247835</v>
      </c>
      <c r="L17" s="72">
        <f>'Всесв іст'!X11</f>
        <v>7.341317365269461</v>
      </c>
      <c r="M17" s="72">
        <f>Право!X5</f>
        <v>6.7636363636363637</v>
      </c>
      <c r="N17" s="72">
        <f>'Гром осв'!X4</f>
        <v>7.1</v>
      </c>
      <c r="O17" s="72">
        <f>Інформ!X15</f>
        <v>8.2463343108504397</v>
      </c>
      <c r="P17" s="72">
        <f>Фізика!X11</f>
        <v>6.431111111111111</v>
      </c>
      <c r="Q17" s="72">
        <f>Хімія!X11</f>
        <v>6.9111111111111114</v>
      </c>
      <c r="R17" s="72">
        <f>Біологія!X13</f>
        <v>6.946996466431095</v>
      </c>
      <c r="S17" s="72">
        <f>Географія!X13</f>
        <v>6.1985815602836878</v>
      </c>
      <c r="T17" s="72">
        <f>'Трудове нав'!X15</f>
        <v>8.5648414985590779</v>
      </c>
      <c r="U17" s="72">
        <f>Обр.мист!X9</f>
        <v>9.415300546448087</v>
      </c>
      <c r="V17" s="72">
        <f>'Осн здор'!X13</f>
        <v>8.8041237113402069</v>
      </c>
      <c r="W17" s="72">
        <f>'Зах Вітч'!X5</f>
        <v>8.8771929824561404</v>
      </c>
      <c r="X17" s="72">
        <f>Фізк!Y15</f>
        <v>8.7142857142857135</v>
      </c>
      <c r="Y17" s="72">
        <f>Мистецтво!X7</f>
        <v>9.2962962962962958</v>
      </c>
      <c r="Z17" s="72">
        <f>Музика!$X$9</f>
        <v>8.8369565217391308</v>
      </c>
      <c r="AA17" s="72">
        <f>AVERAGE(AA16:AA16)</f>
        <v>9</v>
      </c>
      <c r="AB17" s="72">
        <f>Природ!X7</f>
        <v>7.5916666666666668</v>
      </c>
      <c r="AC17" s="76">
        <f>AVERAGE(B17:AB17)</f>
        <v>7.6558943198967269</v>
      </c>
      <c r="AD17" s="77"/>
    </row>
    <row r="18" spans="1:30" ht="18.75" x14ac:dyDescent="0.25">
      <c r="A18" s="71" t="s">
        <v>21</v>
      </c>
      <c r="B18" s="73">
        <f>'Укр мова'!U17</f>
        <v>0.58670520231213874</v>
      </c>
      <c r="C18" s="73">
        <f>'Укр літ'!U17</f>
        <v>0.71346704871060174</v>
      </c>
      <c r="D18" s="73">
        <f>Математика!U11</f>
        <v>0.49162011173184356</v>
      </c>
      <c r="E18" s="73">
        <f>Алгебра!U9</f>
        <v>0.42857142857142855</v>
      </c>
      <c r="F18" s="73">
        <f>Геометрія!U9</f>
        <v>0.41666666666666669</v>
      </c>
      <c r="G18" s="73">
        <f>'Англ мова'!U17</f>
        <v>0.58381502890173409</v>
      </c>
      <c r="H18" s="73">
        <f>'Нім мова'!U11</f>
        <v>0.77894736842105261</v>
      </c>
      <c r="I18" s="73">
        <f>'Рос мова'!U9</f>
        <v>0.68571428571428572</v>
      </c>
      <c r="J18" s="73">
        <f>'Зар літ'!U15</f>
        <v>0.6954022988505747</v>
      </c>
      <c r="K18" s="73">
        <f>'Іст Укр'!U15</f>
        <v>0.59365994236311237</v>
      </c>
      <c r="L18" s="73">
        <f>'Всесв іст'!U11</f>
        <v>0.57485029940119758</v>
      </c>
      <c r="M18" s="73">
        <f>Право!U5</f>
        <v>0.5636363636363636</v>
      </c>
      <c r="N18" s="73">
        <f>'Гром осв'!U4</f>
        <v>0.55172413793103448</v>
      </c>
      <c r="O18" s="73">
        <f>Інформ!U15</f>
        <v>0.82697947214076251</v>
      </c>
      <c r="P18" s="73">
        <f>Фізика!U11</f>
        <v>0.48</v>
      </c>
      <c r="Q18" s="73">
        <f>Фізика!U11</f>
        <v>0.48</v>
      </c>
      <c r="R18" s="73">
        <f>Біологія!U13</f>
        <v>0.56890459363957602</v>
      </c>
      <c r="S18" s="73">
        <f>Географія!U13</f>
        <v>0.41134751773049644</v>
      </c>
      <c r="T18" s="73">
        <f>'Трудове нав'!U15</f>
        <v>0.80403458213256485</v>
      </c>
      <c r="U18" s="73">
        <f>Обр.мист!U9</f>
        <v>0.8797814207650273</v>
      </c>
      <c r="V18" s="73">
        <f>'Осн здор'!U13</f>
        <v>0.81099656357388317</v>
      </c>
      <c r="W18" s="73">
        <f>'Зах Вітч'!U5</f>
        <v>0.85964912280701755</v>
      </c>
      <c r="X18" s="73">
        <f>Фізк!V15</f>
        <v>0.8571428571428571</v>
      </c>
      <c r="Y18" s="73">
        <f>Мистецтво!U7</f>
        <v>0.90740740740740744</v>
      </c>
      <c r="Z18" s="73">
        <f>Музика!$U$9</f>
        <v>0.88293650793650791</v>
      </c>
      <c r="AA18" s="73">
        <f>Астрономія!U4</f>
        <v>0.8928571428571429</v>
      </c>
      <c r="AB18" s="73">
        <f>Природ!U7</f>
        <v>0.69049539170506913</v>
      </c>
      <c r="AC18" s="75">
        <f t="shared" ref="AC18:AC19" si="1">AVERAGE(B18:AA18)</f>
        <v>0.66641605274404925</v>
      </c>
    </row>
    <row r="19" spans="1:30" ht="18.75" x14ac:dyDescent="0.25">
      <c r="A19" s="71" t="s">
        <v>63</v>
      </c>
      <c r="B19" s="74">
        <f>'Укр мова'!V17</f>
        <v>0.93063583815028905</v>
      </c>
      <c r="C19" s="74">
        <f>'Укр літ'!V17</f>
        <v>0.95128939828080228</v>
      </c>
      <c r="D19" s="74">
        <f>Математика!V11</f>
        <v>0.8938547486033519</v>
      </c>
      <c r="E19" s="74">
        <f>Алгебра!V9</f>
        <v>0.84523809523809523</v>
      </c>
      <c r="F19" s="74">
        <f>Геометрія!V9</f>
        <v>0.84523809523809523</v>
      </c>
      <c r="G19" s="74">
        <f>'Англ мова'!V17</f>
        <v>0.95953757225433522</v>
      </c>
      <c r="H19" s="74">
        <f>'Нім мова'!V11</f>
        <v>0.97894736842105268</v>
      </c>
      <c r="I19" s="74">
        <f>'Рос мова'!V9</f>
        <v>1</v>
      </c>
      <c r="J19" s="74">
        <f>'Зар літ'!V15</f>
        <v>0.95402298850574707</v>
      </c>
      <c r="K19" s="74">
        <f>'Іст Укр'!V15</f>
        <v>0.95965417867435154</v>
      </c>
      <c r="L19" s="74">
        <f>'Всесв іст'!V11</f>
        <v>0.97275641025641024</v>
      </c>
      <c r="M19" s="74">
        <f>Право!V5</f>
        <v>0.87272727272727268</v>
      </c>
      <c r="N19" s="74">
        <f>'Гром осв'!V4</f>
        <v>1</v>
      </c>
      <c r="O19" s="74">
        <f>Інформ!V15</f>
        <v>0.98240469208211145</v>
      </c>
      <c r="P19" s="74">
        <f>Фізика!V11</f>
        <v>0.91555555555555557</v>
      </c>
      <c r="Q19" s="74">
        <f>Фізика!V11</f>
        <v>0.91555555555555557</v>
      </c>
      <c r="R19" s="74">
        <f>Біологія!V13</f>
        <v>0.96466431095406358</v>
      </c>
      <c r="S19" s="74">
        <f>Географія!V13</f>
        <v>0.96099290780141844</v>
      </c>
      <c r="T19" s="74">
        <f>'Трудове нав'!V15</f>
        <v>0.9193083573487032</v>
      </c>
      <c r="U19" s="74">
        <f>Обр.мист!V9</f>
        <v>0.93442622950819676</v>
      </c>
      <c r="V19" s="74">
        <f>'Осн здор'!V13</f>
        <v>0.9862542955326461</v>
      </c>
      <c r="W19" s="74">
        <f>'Зах Вітч'!V5</f>
        <v>1</v>
      </c>
      <c r="X19" s="74">
        <f>Фізк!W15</f>
        <v>0.97142857142857142</v>
      </c>
      <c r="Y19" s="74">
        <f>Мистецтво!V7</f>
        <v>0.93518518518518523</v>
      </c>
      <c r="Z19" s="74">
        <f>Музика!$V$9</f>
        <v>0.96215277777777786</v>
      </c>
      <c r="AA19" s="74">
        <f>Астрономія!V4</f>
        <v>0.9642857142857143</v>
      </c>
      <c r="AB19" s="74">
        <f>Природ!V7</f>
        <v>0.99020737327188946</v>
      </c>
      <c r="AC19" s="75">
        <f t="shared" si="1"/>
        <v>0.94523523536020404</v>
      </c>
    </row>
  </sheetData>
  <mergeCells count="1">
    <mergeCell ref="A1:AC1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110" zoomScaleNormal="110" workbookViewId="0">
      <selection activeCell="X19" sqref="X19"/>
    </sheetView>
  </sheetViews>
  <sheetFormatPr defaultRowHeight="15" x14ac:dyDescent="0.25"/>
  <cols>
    <col min="1" max="1" width="4.42578125" customWidth="1"/>
    <col min="2" max="2" width="6.28515625" customWidth="1"/>
    <col min="3" max="3" width="17.140625" customWidth="1"/>
    <col min="4" max="4" width="5" customWidth="1"/>
    <col min="5" max="7" width="4.85546875" customWidth="1"/>
    <col min="8" max="8" width="5.28515625" customWidth="1"/>
    <col min="9" max="10" width="5.140625" customWidth="1"/>
    <col min="11" max="11" width="4.7109375" customWidth="1"/>
    <col min="12" max="12" width="4.85546875" customWidth="1"/>
    <col min="13" max="13" width="4.140625" customWidth="1"/>
    <col min="14" max="14" width="4.28515625" customWidth="1"/>
    <col min="15" max="15" width="4.85546875" customWidth="1"/>
    <col min="16" max="16" width="6" customWidth="1"/>
    <col min="17" max="17" width="4.140625" customWidth="1"/>
    <col min="18" max="18" width="4.7109375" customWidth="1"/>
    <col min="19" max="19" width="4.5703125" customWidth="1"/>
    <col min="20" max="20" width="5.42578125" customWidth="1"/>
    <col min="21" max="22" width="6.28515625" customWidth="1"/>
    <col min="23" max="23" width="5.42578125" customWidth="1"/>
    <col min="24" max="24" width="7.85546875" customWidth="1"/>
  </cols>
  <sheetData>
    <row r="1" spans="1:24" ht="42.7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08" t="s">
        <v>24</v>
      </c>
      <c r="X1" s="108" t="s">
        <v>22</v>
      </c>
    </row>
    <row r="2" spans="1:24" ht="27.7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08"/>
      <c r="X2" s="108"/>
    </row>
    <row r="3" spans="1:24" x14ac:dyDescent="0.25">
      <c r="A3" s="2"/>
      <c r="B3" s="13" t="s">
        <v>10</v>
      </c>
      <c r="C3" s="2" t="s">
        <v>100</v>
      </c>
      <c r="D3" s="2">
        <v>21</v>
      </c>
      <c r="E3" s="2">
        <v>0</v>
      </c>
      <c r="F3" s="2">
        <v>2</v>
      </c>
      <c r="G3" s="2">
        <v>1</v>
      </c>
      <c r="H3" s="38">
        <f t="shared" ref="H3:H8" si="0">(E3+F3+G3)/D3</f>
        <v>0.14285714285714285</v>
      </c>
      <c r="I3" s="2">
        <v>4</v>
      </c>
      <c r="J3" s="2">
        <v>5</v>
      </c>
      <c r="K3" s="2">
        <v>0</v>
      </c>
      <c r="L3" s="38">
        <f t="shared" ref="L3:L8" si="1">(I3+J3+K3)/D3</f>
        <v>0.42857142857142855</v>
      </c>
      <c r="M3" s="2">
        <v>5</v>
      </c>
      <c r="N3" s="2">
        <v>2</v>
      </c>
      <c r="O3" s="2">
        <v>2</v>
      </c>
      <c r="P3" s="38">
        <f t="shared" ref="P3:P8" si="2">(M3+N3+O3)/D3</f>
        <v>0.42857142857142855</v>
      </c>
      <c r="Q3" s="2"/>
      <c r="R3" s="2"/>
      <c r="S3" s="2"/>
      <c r="T3" s="42">
        <f t="shared" ref="T3:T8" si="3">(Q3+R3+S3)/D3</f>
        <v>0</v>
      </c>
      <c r="U3" s="38">
        <f t="shared" ref="U3:U8" si="4">H3+L3</f>
        <v>0.5714285714285714</v>
      </c>
      <c r="V3" s="38">
        <f>H3+L3+P3</f>
        <v>1</v>
      </c>
      <c r="W3" s="2">
        <f t="shared" ref="W3:W8" si="5">E3*12+F3*11+G3*10+I3*9+J3*8+K3*7+M3*6+N3*5+O3*4+Q3*3+R3*2+S3*1</f>
        <v>156</v>
      </c>
      <c r="X3" s="2">
        <f t="shared" ref="X3:X8" si="6">ROUND(W3/D3,1)</f>
        <v>7.4</v>
      </c>
    </row>
    <row r="4" spans="1:24" x14ac:dyDescent="0.25">
      <c r="A4" s="2"/>
      <c r="B4" s="13" t="s">
        <v>12</v>
      </c>
      <c r="C4" s="2" t="s">
        <v>100</v>
      </c>
      <c r="D4" s="2">
        <v>16</v>
      </c>
      <c r="E4" s="2"/>
      <c r="F4" s="2"/>
      <c r="G4" s="2"/>
      <c r="H4" s="38">
        <f>(E4+F4+G4)/D4</f>
        <v>0</v>
      </c>
      <c r="I4" s="2">
        <v>6</v>
      </c>
      <c r="J4" s="2">
        <v>4</v>
      </c>
      <c r="K4" s="2">
        <v>1</v>
      </c>
      <c r="L4" s="38">
        <f>(I4+J4+K4)/D4</f>
        <v>0.6875</v>
      </c>
      <c r="M4" s="2">
        <v>1</v>
      </c>
      <c r="N4" s="2">
        <v>2</v>
      </c>
      <c r="O4" s="2">
        <v>2</v>
      </c>
      <c r="P4" s="38">
        <f>(M4+N4+O4)/D4</f>
        <v>0.3125</v>
      </c>
      <c r="Q4" s="2"/>
      <c r="R4" s="2"/>
      <c r="S4" s="2"/>
      <c r="T4" s="42">
        <f>(Q4+R4+S4)/D4</f>
        <v>0</v>
      </c>
      <c r="U4" s="38">
        <f>H4+L4</f>
        <v>0.6875</v>
      </c>
      <c r="V4" s="38">
        <f t="shared" ref="V4:V8" si="7">H4+L4+P4</f>
        <v>1</v>
      </c>
      <c r="W4" s="2">
        <f>E4*12+F4*11+G4*10+I4*9+J4*8+K4*7+M4*6+N4*5+O4*4+Q4*3+R4*2+S4*1</f>
        <v>117</v>
      </c>
      <c r="X4" s="2">
        <f>ROUND(W4/D4,1)</f>
        <v>7.3</v>
      </c>
    </row>
    <row r="5" spans="1:24" x14ac:dyDescent="0.25">
      <c r="A5" s="2"/>
      <c r="B5" s="13" t="s">
        <v>14</v>
      </c>
      <c r="C5" s="2" t="s">
        <v>101</v>
      </c>
      <c r="D5" s="2">
        <v>15</v>
      </c>
      <c r="E5" s="2"/>
      <c r="F5" s="2"/>
      <c r="G5" s="2">
        <v>4</v>
      </c>
      <c r="H5" s="38">
        <f t="shared" si="0"/>
        <v>0.26666666666666666</v>
      </c>
      <c r="I5" s="2">
        <v>3</v>
      </c>
      <c r="J5" s="2">
        <v>3</v>
      </c>
      <c r="K5" s="2">
        <v>1</v>
      </c>
      <c r="L5" s="38">
        <f t="shared" si="1"/>
        <v>0.46666666666666667</v>
      </c>
      <c r="M5" s="2">
        <v>2</v>
      </c>
      <c r="N5" s="2">
        <v>1</v>
      </c>
      <c r="O5" s="2">
        <v>1</v>
      </c>
      <c r="P5" s="38">
        <f t="shared" si="2"/>
        <v>0.26666666666666666</v>
      </c>
      <c r="Q5" s="2"/>
      <c r="R5" s="2"/>
      <c r="S5" s="2"/>
      <c r="T5" s="42">
        <f t="shared" si="3"/>
        <v>0</v>
      </c>
      <c r="U5" s="38">
        <f t="shared" si="4"/>
        <v>0.73333333333333339</v>
      </c>
      <c r="V5" s="38">
        <f t="shared" si="7"/>
        <v>1</v>
      </c>
      <c r="W5" s="2">
        <f t="shared" si="5"/>
        <v>119</v>
      </c>
      <c r="X5" s="2">
        <f t="shared" si="6"/>
        <v>7.9</v>
      </c>
    </row>
    <row r="6" spans="1:24" x14ac:dyDescent="0.25">
      <c r="A6" s="2"/>
      <c r="B6" s="13" t="s">
        <v>16</v>
      </c>
      <c r="C6" s="2" t="s">
        <v>100</v>
      </c>
      <c r="D6" s="2">
        <v>14</v>
      </c>
      <c r="E6" s="2"/>
      <c r="F6" s="2">
        <v>1</v>
      </c>
      <c r="G6" s="2">
        <v>1</v>
      </c>
      <c r="H6" s="38">
        <f t="shared" si="0"/>
        <v>0.14285714285714285</v>
      </c>
      <c r="I6" s="2">
        <v>3</v>
      </c>
      <c r="J6" s="2">
        <v>2</v>
      </c>
      <c r="K6" s="2"/>
      <c r="L6" s="38">
        <f t="shared" si="1"/>
        <v>0.35714285714285715</v>
      </c>
      <c r="M6" s="2">
        <v>3</v>
      </c>
      <c r="N6" s="2">
        <v>4</v>
      </c>
      <c r="O6" s="2">
        <v>0</v>
      </c>
      <c r="P6" s="38">
        <f t="shared" si="2"/>
        <v>0.5</v>
      </c>
      <c r="Q6" s="2"/>
      <c r="R6" s="2"/>
      <c r="S6" s="2"/>
      <c r="T6" s="42">
        <f t="shared" si="3"/>
        <v>0</v>
      </c>
      <c r="U6" s="38">
        <f t="shared" si="4"/>
        <v>0.5</v>
      </c>
      <c r="V6" s="38">
        <f t="shared" si="7"/>
        <v>1</v>
      </c>
      <c r="W6" s="2">
        <f t="shared" si="5"/>
        <v>102</v>
      </c>
      <c r="X6" s="2">
        <f t="shared" si="6"/>
        <v>7.3</v>
      </c>
    </row>
    <row r="7" spans="1:24" x14ac:dyDescent="0.25">
      <c r="A7" s="2"/>
      <c r="B7" s="13" t="s">
        <v>18</v>
      </c>
      <c r="C7" s="2" t="s">
        <v>100</v>
      </c>
      <c r="D7" s="2">
        <v>18</v>
      </c>
      <c r="E7" s="2"/>
      <c r="F7" s="2">
        <v>1</v>
      </c>
      <c r="G7" s="2">
        <v>3</v>
      </c>
      <c r="H7" s="38">
        <f t="shared" si="0"/>
        <v>0.22222222222222221</v>
      </c>
      <c r="I7" s="2">
        <v>1</v>
      </c>
      <c r="J7" s="2">
        <v>5</v>
      </c>
      <c r="K7" s="2">
        <v>4</v>
      </c>
      <c r="L7" s="38">
        <f t="shared" si="1"/>
        <v>0.55555555555555558</v>
      </c>
      <c r="M7" s="2">
        <v>4</v>
      </c>
      <c r="N7" s="2"/>
      <c r="O7" s="2"/>
      <c r="P7" s="38">
        <f t="shared" si="2"/>
        <v>0.22222222222222221</v>
      </c>
      <c r="Q7" s="2"/>
      <c r="R7" s="2"/>
      <c r="S7" s="2"/>
      <c r="T7" s="42">
        <f t="shared" si="3"/>
        <v>0</v>
      </c>
      <c r="U7" s="38">
        <f t="shared" si="4"/>
        <v>0.77777777777777779</v>
      </c>
      <c r="V7" s="38">
        <f t="shared" si="7"/>
        <v>1</v>
      </c>
      <c r="W7" s="2">
        <f t="shared" si="5"/>
        <v>142</v>
      </c>
      <c r="X7" s="2">
        <f t="shared" si="6"/>
        <v>7.9</v>
      </c>
    </row>
    <row r="8" spans="1:24" x14ac:dyDescent="0.25">
      <c r="A8" s="2"/>
      <c r="B8" s="13">
        <v>10</v>
      </c>
      <c r="C8" s="2" t="s">
        <v>102</v>
      </c>
      <c r="D8" s="2">
        <v>21</v>
      </c>
      <c r="E8" s="2"/>
      <c r="F8" s="2"/>
      <c r="G8" s="2">
        <v>3</v>
      </c>
      <c r="H8" s="38">
        <f t="shared" si="0"/>
        <v>0.14285714285714285</v>
      </c>
      <c r="I8" s="2">
        <v>5</v>
      </c>
      <c r="J8" s="2">
        <v>4</v>
      </c>
      <c r="K8" s="2">
        <v>5</v>
      </c>
      <c r="L8" s="38">
        <f t="shared" si="1"/>
        <v>0.66666666666666663</v>
      </c>
      <c r="M8" s="2">
        <v>2</v>
      </c>
      <c r="N8" s="2">
        <v>1</v>
      </c>
      <c r="O8" s="2">
        <v>1</v>
      </c>
      <c r="P8" s="38">
        <f t="shared" si="2"/>
        <v>0.19047619047619047</v>
      </c>
      <c r="Q8" s="2">
        <v>1</v>
      </c>
      <c r="R8" s="2"/>
      <c r="S8" s="2"/>
      <c r="T8" s="42">
        <f t="shared" si="3"/>
        <v>4.7619047619047616E-2</v>
      </c>
      <c r="U8" s="38">
        <f t="shared" si="4"/>
        <v>0.80952380952380953</v>
      </c>
      <c r="V8" s="38">
        <f t="shared" si="7"/>
        <v>1</v>
      </c>
      <c r="W8" s="2">
        <f t="shared" si="5"/>
        <v>166</v>
      </c>
      <c r="X8" s="2">
        <f t="shared" si="6"/>
        <v>7.9</v>
      </c>
    </row>
    <row r="9" spans="1:24" x14ac:dyDescent="0.25">
      <c r="A9" s="2"/>
      <c r="B9" s="3"/>
      <c r="C9" s="2"/>
      <c r="D9" s="2">
        <f>SUM(D3:D8)</f>
        <v>105</v>
      </c>
      <c r="E9" s="2">
        <f>SUM(E3:E8)</f>
        <v>0</v>
      </c>
      <c r="F9" s="2">
        <f>SUM(F3:F8)</f>
        <v>4</v>
      </c>
      <c r="G9" s="2">
        <f>SUM(G3:G8)</f>
        <v>12</v>
      </c>
      <c r="H9" s="15">
        <f>SUM(E9:G9)/D9</f>
        <v>0.15238095238095239</v>
      </c>
      <c r="I9" s="2">
        <f>SUM(I3:I8)</f>
        <v>22</v>
      </c>
      <c r="J9" s="2">
        <f>SUM(J3:J8)</f>
        <v>23</v>
      </c>
      <c r="K9" s="2">
        <f>SUM(K3:K8)</f>
        <v>11</v>
      </c>
      <c r="L9" s="15">
        <f>SUM(I9:K9)/D9</f>
        <v>0.53333333333333333</v>
      </c>
      <c r="M9" s="2">
        <f>SUM(M3:M8)</f>
        <v>17</v>
      </c>
      <c r="N9" s="2">
        <f>SUM(N3:N8)</f>
        <v>10</v>
      </c>
      <c r="O9" s="2">
        <f>SUM(O3:O8)</f>
        <v>6</v>
      </c>
      <c r="P9" s="15">
        <f>SUM(M9:O9)/D9</f>
        <v>0.31428571428571428</v>
      </c>
      <c r="Q9" s="2">
        <f>SUM(Q3:Q8)</f>
        <v>1</v>
      </c>
      <c r="R9" s="2">
        <f>SUM(R3:R8)</f>
        <v>0</v>
      </c>
      <c r="S9" s="2">
        <f>SUM(S3:S8)</f>
        <v>0</v>
      </c>
      <c r="T9" s="43">
        <f>(Q9+R9+S9)/D9</f>
        <v>9.5238095238095247E-3</v>
      </c>
      <c r="U9" s="15">
        <f>SUM(E9:G9,I9:K9)/D9</f>
        <v>0.68571428571428572</v>
      </c>
      <c r="V9" s="15">
        <f>SUM(E9:G9,I9:K9,M9:O9)/D9</f>
        <v>1</v>
      </c>
      <c r="W9" s="2">
        <f>SUM(W3:W8)</f>
        <v>802</v>
      </c>
      <c r="X9" s="14">
        <f>W9/D9</f>
        <v>7.6380952380952385</v>
      </c>
    </row>
    <row r="10" spans="1:24" x14ac:dyDescent="0.25">
      <c r="A10" s="2"/>
      <c r="B10" s="3"/>
      <c r="C10" s="2"/>
      <c r="D10" s="2"/>
      <c r="E10" s="2"/>
      <c r="F10" s="2"/>
      <c r="G10" s="2"/>
      <c r="H10" s="6"/>
      <c r="I10" s="2"/>
      <c r="J10" s="2"/>
      <c r="K10" s="2"/>
      <c r="L10" s="6"/>
      <c r="M10" s="2"/>
      <c r="N10" s="2"/>
      <c r="O10" s="2"/>
      <c r="P10" s="6"/>
      <c r="Q10" s="2"/>
      <c r="R10" s="2"/>
      <c r="S10" s="2"/>
      <c r="T10" s="7"/>
      <c r="U10" s="6"/>
      <c r="V10" s="6"/>
      <c r="W10" s="2"/>
      <c r="X10" s="2"/>
    </row>
    <row r="11" spans="1:24" x14ac:dyDescent="0.25">
      <c r="A11" s="2"/>
      <c r="B11" s="3"/>
      <c r="C11" s="2"/>
      <c r="D11" s="2"/>
      <c r="E11" s="2"/>
      <c r="F11" s="2"/>
      <c r="G11" s="2"/>
      <c r="H11" s="6"/>
      <c r="I11" s="2"/>
      <c r="J11" s="2"/>
      <c r="K11" s="2"/>
      <c r="L11" s="6"/>
      <c r="M11" s="2"/>
      <c r="N11" s="2"/>
      <c r="O11" s="2"/>
      <c r="P11" s="6"/>
      <c r="Q11" s="2"/>
      <c r="R11" s="2"/>
      <c r="S11" s="2"/>
      <c r="T11" s="7"/>
      <c r="U11" s="6"/>
      <c r="V11" s="6"/>
      <c r="W11" s="2"/>
      <c r="X11" s="2"/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120" zoomScaleNormal="120" workbookViewId="0">
      <selection activeCell="V15" sqref="V15"/>
    </sheetView>
  </sheetViews>
  <sheetFormatPr defaultRowHeight="15" x14ac:dyDescent="0.25"/>
  <cols>
    <col min="1" max="1" width="4.7109375" customWidth="1"/>
    <col min="2" max="2" width="5.28515625" customWidth="1"/>
    <col min="3" max="3" width="18.140625" customWidth="1"/>
    <col min="4" max="4" width="4.5703125" customWidth="1"/>
    <col min="5" max="5" width="4.42578125" customWidth="1"/>
    <col min="6" max="6" width="4.7109375" customWidth="1"/>
    <col min="7" max="7" width="4.42578125" customWidth="1"/>
    <col min="8" max="8" width="5.42578125" customWidth="1"/>
    <col min="9" max="9" width="3.85546875" customWidth="1"/>
    <col min="10" max="11" width="4.42578125" customWidth="1"/>
    <col min="12" max="12" width="5.5703125" customWidth="1"/>
    <col min="13" max="13" width="4.140625" customWidth="1"/>
    <col min="14" max="15" width="4.5703125" customWidth="1"/>
    <col min="16" max="16" width="6.42578125" customWidth="1"/>
    <col min="17" max="17" width="4.140625" customWidth="1"/>
    <col min="18" max="18" width="4" customWidth="1"/>
    <col min="19" max="19" width="4.5703125" customWidth="1"/>
    <col min="20" max="20" width="5.140625" customWidth="1"/>
    <col min="21" max="21" width="6.7109375" customWidth="1"/>
    <col min="22" max="22" width="5.85546875" customWidth="1"/>
    <col min="23" max="23" width="5.42578125" customWidth="1"/>
    <col min="24" max="24" width="5" customWidth="1"/>
  </cols>
  <sheetData>
    <row r="1" spans="1:26" ht="57.7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  <c r="Y1" t="s">
        <v>67</v>
      </c>
    </row>
    <row r="2" spans="1:26" ht="26.2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2"/>
      <c r="X2" s="108"/>
    </row>
    <row r="3" spans="1:26" x14ac:dyDescent="0.25">
      <c r="A3" s="2"/>
      <c r="B3" s="13" t="s">
        <v>10</v>
      </c>
      <c r="C3" s="2" t="s">
        <v>48</v>
      </c>
      <c r="D3" s="2">
        <v>32</v>
      </c>
      <c r="E3" s="2"/>
      <c r="F3" s="2">
        <v>6</v>
      </c>
      <c r="G3" s="2">
        <v>6</v>
      </c>
      <c r="H3" s="38">
        <f>(E3+F3+G3)/D3</f>
        <v>0.375</v>
      </c>
      <c r="I3" s="2">
        <v>7</v>
      </c>
      <c r="J3" s="2">
        <v>3</v>
      </c>
      <c r="K3" s="2">
        <v>2</v>
      </c>
      <c r="L3" s="38">
        <f>(I3+J3+K3)/D3</f>
        <v>0.375</v>
      </c>
      <c r="M3" s="2">
        <v>4</v>
      </c>
      <c r="N3" s="2">
        <v>4</v>
      </c>
      <c r="O3" s="2"/>
      <c r="P3" s="38">
        <f t="shared" ref="P3:P14" si="0">(M3+N3+O3)/D3</f>
        <v>0.25</v>
      </c>
      <c r="Q3" s="2"/>
      <c r="R3" s="2"/>
      <c r="S3" s="2"/>
      <c r="T3" s="42">
        <f t="shared" ref="T3:T14" si="1">(Q3+R3+S3)/D3</f>
        <v>0</v>
      </c>
      <c r="U3" s="38">
        <f>H3+L3</f>
        <v>0.75</v>
      </c>
      <c r="V3" s="42">
        <f>H3+L3+P3</f>
        <v>1</v>
      </c>
      <c r="W3" s="5">
        <f>E3*12+F3*11+G3*10+I3*9+J3*8+K3*7+M3*6+N3*5+O3*4+Q3*3+R3*2+S3*1</f>
        <v>271</v>
      </c>
      <c r="X3" s="2">
        <f>ROUND(W3/D3,1)</f>
        <v>8.5</v>
      </c>
    </row>
    <row r="4" spans="1:26" x14ac:dyDescent="0.25">
      <c r="A4" s="2"/>
      <c r="B4" s="13" t="s">
        <v>11</v>
      </c>
      <c r="C4" s="2" t="s">
        <v>47</v>
      </c>
      <c r="D4" s="2">
        <v>32</v>
      </c>
      <c r="E4" s="2"/>
      <c r="F4" s="2">
        <v>2</v>
      </c>
      <c r="G4" s="2">
        <v>5</v>
      </c>
      <c r="H4" s="38">
        <f>(E4+F4+G4)/D4</f>
        <v>0.21875</v>
      </c>
      <c r="I4" s="2">
        <v>7</v>
      </c>
      <c r="J4" s="2">
        <v>5</v>
      </c>
      <c r="K4" s="2">
        <v>7</v>
      </c>
      <c r="L4" s="38">
        <f>(I4+J4+K4)/D4</f>
        <v>0.59375</v>
      </c>
      <c r="M4" s="2">
        <v>2</v>
      </c>
      <c r="N4" s="2">
        <v>3</v>
      </c>
      <c r="O4" s="2"/>
      <c r="P4" s="38">
        <f t="shared" si="0"/>
        <v>0.15625</v>
      </c>
      <c r="Q4" s="2"/>
      <c r="R4" s="2"/>
      <c r="S4" s="2"/>
      <c r="T4" s="42">
        <f t="shared" si="1"/>
        <v>0</v>
      </c>
      <c r="U4" s="38">
        <f>H4+L4</f>
        <v>0.8125</v>
      </c>
      <c r="V4" s="42">
        <f>H4+L4+P4</f>
        <v>0.96875</v>
      </c>
      <c r="W4" s="5">
        <f>E4*12+F4*11+G4*10+I4*9+J4*8+K4*7+M4*6+N4*5+O4*4+Q4*3+R4*2+S4*1</f>
        <v>251</v>
      </c>
      <c r="X4" s="2">
        <f>ROUND(W4/D4,1)</f>
        <v>7.8</v>
      </c>
    </row>
    <row r="5" spans="1:26" x14ac:dyDescent="0.25">
      <c r="A5" s="2"/>
      <c r="B5" s="13" t="s">
        <v>12</v>
      </c>
      <c r="C5" s="2" t="s">
        <v>47</v>
      </c>
      <c r="D5" s="2">
        <v>30</v>
      </c>
      <c r="E5" s="2"/>
      <c r="F5" s="2">
        <v>4</v>
      </c>
      <c r="G5" s="2">
        <v>5</v>
      </c>
      <c r="H5" s="38">
        <f t="shared" ref="H5:H14" si="2">(E5+F5+G5)/D5</f>
        <v>0.3</v>
      </c>
      <c r="I5" s="2">
        <v>9</v>
      </c>
      <c r="J5" s="2">
        <v>4</v>
      </c>
      <c r="K5" s="2">
        <v>2</v>
      </c>
      <c r="L5" s="38">
        <f t="shared" ref="L5:L14" si="3">(I5+J5+K5)/D5</f>
        <v>0.5</v>
      </c>
      <c r="M5" s="2">
        <v>1</v>
      </c>
      <c r="N5" s="2">
        <v>4</v>
      </c>
      <c r="O5" s="2">
        <v>1</v>
      </c>
      <c r="P5" s="38">
        <f t="shared" si="0"/>
        <v>0.2</v>
      </c>
      <c r="Q5" s="2"/>
      <c r="R5" s="2"/>
      <c r="S5" s="2"/>
      <c r="T5" s="42">
        <f t="shared" si="1"/>
        <v>0</v>
      </c>
      <c r="U5" s="38">
        <f t="shared" ref="U5:U14" si="4">H5+L5</f>
        <v>0.8</v>
      </c>
      <c r="V5" s="42">
        <f t="shared" ref="V5:V14" si="5">H5+L5+P5</f>
        <v>1</v>
      </c>
      <c r="W5" s="5">
        <f t="shared" ref="W5:W14" si="6">E5*12+F5*11+G5*10+I5*9+J5*8+K5*7+M5*6+N5*5+O5*4+Q5*3+R5*2+S5*1</f>
        <v>251</v>
      </c>
      <c r="X5" s="2">
        <f t="shared" ref="X5:X14" si="7">ROUND(W5/D5,1)</f>
        <v>8.4</v>
      </c>
    </row>
    <row r="6" spans="1:26" x14ac:dyDescent="0.25">
      <c r="A6" s="2"/>
      <c r="B6" s="13" t="s">
        <v>13</v>
      </c>
      <c r="C6" s="2" t="s">
        <v>46</v>
      </c>
      <c r="D6" s="2">
        <v>30</v>
      </c>
      <c r="E6" s="2"/>
      <c r="F6" s="2">
        <v>1</v>
      </c>
      <c r="G6" s="2">
        <v>5</v>
      </c>
      <c r="H6" s="38">
        <f t="shared" si="2"/>
        <v>0.2</v>
      </c>
      <c r="I6" s="2">
        <v>2</v>
      </c>
      <c r="J6" s="2">
        <v>5</v>
      </c>
      <c r="K6" s="2">
        <v>3</v>
      </c>
      <c r="L6" s="38">
        <f t="shared" si="3"/>
        <v>0.33333333333333331</v>
      </c>
      <c r="M6" s="2">
        <v>1</v>
      </c>
      <c r="N6" s="2">
        <v>6</v>
      </c>
      <c r="O6" s="2">
        <v>4</v>
      </c>
      <c r="P6" s="38">
        <f t="shared" si="0"/>
        <v>0.36666666666666664</v>
      </c>
      <c r="Q6" s="2">
        <v>2</v>
      </c>
      <c r="R6" s="2">
        <v>1</v>
      </c>
      <c r="S6" s="2"/>
      <c r="T6" s="42">
        <f t="shared" si="1"/>
        <v>0.1</v>
      </c>
      <c r="U6" s="38">
        <f t="shared" si="4"/>
        <v>0.53333333333333333</v>
      </c>
      <c r="V6" s="42">
        <f t="shared" si="5"/>
        <v>0.89999999999999991</v>
      </c>
      <c r="W6" s="5">
        <f t="shared" si="6"/>
        <v>200</v>
      </c>
      <c r="X6" s="2">
        <f t="shared" si="7"/>
        <v>6.7</v>
      </c>
    </row>
    <row r="7" spans="1:26" x14ac:dyDescent="0.25">
      <c r="A7" s="2"/>
      <c r="B7" s="13" t="s">
        <v>14</v>
      </c>
      <c r="C7" s="2" t="s">
        <v>47</v>
      </c>
      <c r="D7" s="2">
        <v>32</v>
      </c>
      <c r="E7" s="2"/>
      <c r="F7" s="2">
        <v>4</v>
      </c>
      <c r="G7" s="2">
        <v>10</v>
      </c>
      <c r="H7" s="38">
        <f t="shared" si="2"/>
        <v>0.4375</v>
      </c>
      <c r="I7" s="2">
        <v>4</v>
      </c>
      <c r="J7" s="2">
        <v>3</v>
      </c>
      <c r="K7" s="2">
        <v>6</v>
      </c>
      <c r="L7" s="38">
        <f t="shared" si="3"/>
        <v>0.40625</v>
      </c>
      <c r="M7" s="2">
        <v>3</v>
      </c>
      <c r="N7" s="2">
        <v>0</v>
      </c>
      <c r="O7" s="2">
        <v>2</v>
      </c>
      <c r="P7" s="38">
        <f t="shared" si="0"/>
        <v>0.15625</v>
      </c>
      <c r="Q7" s="2"/>
      <c r="R7" s="2"/>
      <c r="S7" s="2"/>
      <c r="T7" s="42">
        <f t="shared" si="1"/>
        <v>0</v>
      </c>
      <c r="U7" s="38">
        <f t="shared" si="4"/>
        <v>0.84375</v>
      </c>
      <c r="V7" s="42">
        <f t="shared" si="5"/>
        <v>1</v>
      </c>
      <c r="W7" s="5">
        <f t="shared" si="6"/>
        <v>272</v>
      </c>
      <c r="X7" s="2">
        <f t="shared" si="7"/>
        <v>8.5</v>
      </c>
    </row>
    <row r="8" spans="1:26" x14ac:dyDescent="0.25">
      <c r="A8" s="2"/>
      <c r="B8" s="36" t="s">
        <v>15</v>
      </c>
      <c r="C8" s="34" t="s">
        <v>65</v>
      </c>
      <c r="D8" s="34">
        <v>28</v>
      </c>
      <c r="E8" s="34"/>
      <c r="F8" s="34">
        <v>2</v>
      </c>
      <c r="G8" s="34">
        <v>1</v>
      </c>
      <c r="H8" s="38">
        <f t="shared" si="2"/>
        <v>0.10714285714285714</v>
      </c>
      <c r="I8" s="34">
        <v>4</v>
      </c>
      <c r="J8" s="34">
        <v>3</v>
      </c>
      <c r="K8" s="34">
        <v>6</v>
      </c>
      <c r="L8" s="38">
        <f t="shared" si="3"/>
        <v>0.4642857142857143</v>
      </c>
      <c r="M8" s="34">
        <v>4</v>
      </c>
      <c r="N8" s="34">
        <v>4</v>
      </c>
      <c r="O8" s="34">
        <v>2</v>
      </c>
      <c r="P8" s="38">
        <f t="shared" si="0"/>
        <v>0.35714285714285715</v>
      </c>
      <c r="Q8" s="34">
        <v>2</v>
      </c>
      <c r="R8" s="34"/>
      <c r="S8" s="34"/>
      <c r="T8" s="42">
        <f t="shared" si="1"/>
        <v>7.1428571428571425E-2</v>
      </c>
      <c r="U8" s="38">
        <f t="shared" si="4"/>
        <v>0.5714285714285714</v>
      </c>
      <c r="V8" s="42">
        <f t="shared" si="5"/>
        <v>0.9285714285714286</v>
      </c>
      <c r="W8" s="5">
        <f t="shared" si="6"/>
        <v>192</v>
      </c>
      <c r="X8" s="2">
        <f t="shared" si="7"/>
        <v>6.9</v>
      </c>
    </row>
    <row r="9" spans="1:26" x14ac:dyDescent="0.25">
      <c r="A9" s="2"/>
      <c r="B9" s="13" t="s">
        <v>16</v>
      </c>
      <c r="C9" s="2" t="s">
        <v>48</v>
      </c>
      <c r="D9" s="2">
        <v>28</v>
      </c>
      <c r="E9" s="2"/>
      <c r="F9" s="2">
        <v>2</v>
      </c>
      <c r="G9" s="2">
        <v>4</v>
      </c>
      <c r="H9" s="38">
        <f t="shared" si="2"/>
        <v>0.21428571428571427</v>
      </c>
      <c r="I9" s="2">
        <v>2</v>
      </c>
      <c r="J9" s="2">
        <v>5</v>
      </c>
      <c r="K9" s="2">
        <v>4</v>
      </c>
      <c r="L9" s="38">
        <f t="shared" si="3"/>
        <v>0.39285714285714285</v>
      </c>
      <c r="M9" s="2">
        <v>4</v>
      </c>
      <c r="N9" s="2">
        <v>6</v>
      </c>
      <c r="O9" s="2">
        <v>1</v>
      </c>
      <c r="P9" s="38">
        <f t="shared" si="0"/>
        <v>0.39285714285714285</v>
      </c>
      <c r="Q9" s="2"/>
      <c r="R9" s="2"/>
      <c r="S9" s="2"/>
      <c r="T9" s="42">
        <f t="shared" si="1"/>
        <v>0</v>
      </c>
      <c r="U9" s="38">
        <f t="shared" si="4"/>
        <v>0.6071428571428571</v>
      </c>
      <c r="V9" s="42">
        <f t="shared" si="5"/>
        <v>1</v>
      </c>
      <c r="W9" s="5">
        <f t="shared" si="6"/>
        <v>206</v>
      </c>
      <c r="X9" s="2">
        <f t="shared" si="7"/>
        <v>7.4</v>
      </c>
    </row>
    <row r="10" spans="1:26" s="18" customFormat="1" x14ac:dyDescent="0.25">
      <c r="A10" s="34"/>
      <c r="B10" s="36" t="s">
        <v>17</v>
      </c>
      <c r="C10" s="34" t="s">
        <v>65</v>
      </c>
      <c r="D10" s="2">
        <v>24</v>
      </c>
      <c r="E10" s="34"/>
      <c r="F10" s="34">
        <v>0</v>
      </c>
      <c r="G10" s="34">
        <v>3</v>
      </c>
      <c r="H10" s="45">
        <f t="shared" si="2"/>
        <v>0.125</v>
      </c>
      <c r="I10" s="34">
        <v>2</v>
      </c>
      <c r="J10" s="34">
        <v>6</v>
      </c>
      <c r="K10" s="34">
        <v>1</v>
      </c>
      <c r="L10" s="45">
        <f t="shared" si="3"/>
        <v>0.375</v>
      </c>
      <c r="M10" s="34">
        <v>3</v>
      </c>
      <c r="N10" s="34">
        <v>3</v>
      </c>
      <c r="O10" s="34">
        <v>4</v>
      </c>
      <c r="P10" s="45">
        <f t="shared" si="0"/>
        <v>0.41666666666666669</v>
      </c>
      <c r="Q10" s="34">
        <v>1</v>
      </c>
      <c r="R10" s="34"/>
      <c r="S10" s="34"/>
      <c r="T10" s="46">
        <f t="shared" si="1"/>
        <v>4.1666666666666664E-2</v>
      </c>
      <c r="U10" s="45">
        <f t="shared" si="4"/>
        <v>0.5</v>
      </c>
      <c r="V10" s="46">
        <f t="shared" si="5"/>
        <v>0.91666666666666674</v>
      </c>
      <c r="W10" s="37">
        <f t="shared" si="6"/>
        <v>155</v>
      </c>
      <c r="X10" s="34">
        <f t="shared" si="7"/>
        <v>6.5</v>
      </c>
    </row>
    <row r="11" spans="1:26" x14ac:dyDescent="0.25">
      <c r="A11" s="2"/>
      <c r="B11" s="36" t="s">
        <v>18</v>
      </c>
      <c r="C11" s="2" t="s">
        <v>48</v>
      </c>
      <c r="D11" s="2">
        <v>29</v>
      </c>
      <c r="E11" s="2"/>
      <c r="F11" s="2">
        <v>3</v>
      </c>
      <c r="G11" s="2">
        <v>7</v>
      </c>
      <c r="H11" s="38">
        <f t="shared" si="2"/>
        <v>0.34482758620689657</v>
      </c>
      <c r="I11" s="2">
        <v>3</v>
      </c>
      <c r="J11" s="2">
        <v>7</v>
      </c>
      <c r="K11" s="2">
        <v>3</v>
      </c>
      <c r="L11" s="38">
        <f t="shared" si="3"/>
        <v>0.44827586206896552</v>
      </c>
      <c r="M11" s="2">
        <v>5</v>
      </c>
      <c r="N11" s="2">
        <v>1</v>
      </c>
      <c r="O11" s="2"/>
      <c r="P11" s="38">
        <f t="shared" si="0"/>
        <v>0.20689655172413793</v>
      </c>
      <c r="Q11" s="2"/>
      <c r="R11" s="2"/>
      <c r="S11" s="2"/>
      <c r="T11" s="42">
        <f t="shared" si="1"/>
        <v>0</v>
      </c>
      <c r="U11" s="38">
        <f t="shared" si="4"/>
        <v>0.7931034482758621</v>
      </c>
      <c r="V11" s="42">
        <f t="shared" si="5"/>
        <v>1</v>
      </c>
      <c r="W11" s="5">
        <f t="shared" si="6"/>
        <v>242</v>
      </c>
      <c r="X11" s="2">
        <f t="shared" si="7"/>
        <v>8.3000000000000007</v>
      </c>
    </row>
    <row r="12" spans="1:26" s="18" customFormat="1" x14ac:dyDescent="0.25">
      <c r="A12" s="34"/>
      <c r="B12" s="13" t="s">
        <v>19</v>
      </c>
      <c r="C12" s="34" t="s">
        <v>65</v>
      </c>
      <c r="D12" s="2">
        <v>26</v>
      </c>
      <c r="E12" s="2"/>
      <c r="F12" s="2">
        <v>0</v>
      </c>
      <c r="G12" s="2">
        <v>2</v>
      </c>
      <c r="H12" s="38">
        <f t="shared" si="2"/>
        <v>7.6923076923076927E-2</v>
      </c>
      <c r="I12" s="2">
        <v>3</v>
      </c>
      <c r="J12" s="2">
        <v>5</v>
      </c>
      <c r="K12" s="2">
        <v>6</v>
      </c>
      <c r="L12" s="45">
        <f t="shared" si="3"/>
        <v>0.53846153846153844</v>
      </c>
      <c r="M12" s="2">
        <v>2</v>
      </c>
      <c r="N12" s="2">
        <v>3</v>
      </c>
      <c r="O12" s="2">
        <v>2</v>
      </c>
      <c r="P12" s="45">
        <f t="shared" si="0"/>
        <v>0.26923076923076922</v>
      </c>
      <c r="Q12" s="2">
        <v>2</v>
      </c>
      <c r="R12" s="2"/>
      <c r="S12" s="2"/>
      <c r="T12" s="46">
        <f t="shared" si="1"/>
        <v>7.6923076923076927E-2</v>
      </c>
      <c r="U12" s="45">
        <f t="shared" si="4"/>
        <v>0.61538461538461542</v>
      </c>
      <c r="V12" s="42">
        <f t="shared" si="5"/>
        <v>0.88461538461538458</v>
      </c>
      <c r="W12" s="37">
        <f t="shared" si="6"/>
        <v>170</v>
      </c>
      <c r="X12" s="34">
        <f t="shared" si="7"/>
        <v>6.5</v>
      </c>
    </row>
    <row r="13" spans="1:26" x14ac:dyDescent="0.25">
      <c r="A13" s="2"/>
      <c r="B13" s="13">
        <v>10</v>
      </c>
      <c r="C13" s="2" t="s">
        <v>46</v>
      </c>
      <c r="D13" s="2">
        <v>29</v>
      </c>
      <c r="E13" s="2"/>
      <c r="F13" s="2">
        <v>1</v>
      </c>
      <c r="G13" s="2">
        <v>7</v>
      </c>
      <c r="H13" s="38">
        <f t="shared" si="2"/>
        <v>0.27586206896551724</v>
      </c>
      <c r="I13" s="2">
        <v>6</v>
      </c>
      <c r="J13" s="2">
        <v>3</v>
      </c>
      <c r="K13" s="2">
        <v>1</v>
      </c>
      <c r="L13" s="38">
        <f t="shared" si="3"/>
        <v>0.34482758620689657</v>
      </c>
      <c r="M13" s="2">
        <v>6</v>
      </c>
      <c r="N13" s="2">
        <v>1</v>
      </c>
      <c r="O13" s="2">
        <v>1</v>
      </c>
      <c r="P13" s="38">
        <f t="shared" si="0"/>
        <v>0.27586206896551724</v>
      </c>
      <c r="Q13" s="2">
        <v>1</v>
      </c>
      <c r="R13" s="2">
        <v>2</v>
      </c>
      <c r="S13" s="2"/>
      <c r="T13" s="42">
        <f t="shared" si="1"/>
        <v>0.10344827586206896</v>
      </c>
      <c r="U13" s="38">
        <f t="shared" si="4"/>
        <v>0.62068965517241381</v>
      </c>
      <c r="V13" s="42">
        <f t="shared" si="5"/>
        <v>0.89655172413793105</v>
      </c>
      <c r="W13" s="5">
        <f t="shared" si="6"/>
        <v>218</v>
      </c>
      <c r="X13" s="2">
        <f t="shared" si="7"/>
        <v>7.5</v>
      </c>
    </row>
    <row r="14" spans="1:26" x14ac:dyDescent="0.25">
      <c r="A14" s="2"/>
      <c r="B14" s="4">
        <v>11</v>
      </c>
      <c r="C14" s="2" t="s">
        <v>46</v>
      </c>
      <c r="D14" s="2">
        <v>28</v>
      </c>
      <c r="E14" s="2">
        <v>1</v>
      </c>
      <c r="F14" s="2">
        <v>2</v>
      </c>
      <c r="G14" s="2">
        <v>7</v>
      </c>
      <c r="H14" s="38">
        <f t="shared" si="2"/>
        <v>0.35714285714285715</v>
      </c>
      <c r="I14" s="2">
        <v>6</v>
      </c>
      <c r="J14" s="2">
        <v>6</v>
      </c>
      <c r="K14" s="2">
        <v>1</v>
      </c>
      <c r="L14" s="38">
        <f t="shared" si="3"/>
        <v>0.4642857142857143</v>
      </c>
      <c r="M14" s="2">
        <v>1</v>
      </c>
      <c r="N14" s="2">
        <v>2</v>
      </c>
      <c r="O14" s="2"/>
      <c r="P14" s="38">
        <f t="shared" si="0"/>
        <v>0.10714285714285714</v>
      </c>
      <c r="Q14" s="2">
        <v>2</v>
      </c>
      <c r="R14" s="2"/>
      <c r="S14" s="2"/>
      <c r="T14" s="42">
        <f t="shared" si="1"/>
        <v>7.1428571428571425E-2</v>
      </c>
      <c r="U14" s="38">
        <f t="shared" si="4"/>
        <v>0.8214285714285714</v>
      </c>
      <c r="V14" s="42">
        <f t="shared" si="5"/>
        <v>0.92857142857142849</v>
      </c>
      <c r="W14" s="5">
        <f t="shared" si="6"/>
        <v>235</v>
      </c>
      <c r="X14" s="2">
        <f t="shared" si="7"/>
        <v>8.4</v>
      </c>
    </row>
    <row r="15" spans="1:26" x14ac:dyDescent="0.25">
      <c r="D15" s="2">
        <f>SUM(D3:D14)</f>
        <v>348</v>
      </c>
      <c r="E15" s="2">
        <f>SUM(E3:E14)</f>
        <v>1</v>
      </c>
      <c r="F15" s="2">
        <f>SUM(F3:F14)</f>
        <v>27</v>
      </c>
      <c r="G15" s="2">
        <f>SUM(G3:G14)</f>
        <v>62</v>
      </c>
      <c r="H15" s="15">
        <f>SUM(E15:G15)/D15</f>
        <v>0.25862068965517243</v>
      </c>
      <c r="I15" s="2">
        <f>SUM(I3:I14)</f>
        <v>55</v>
      </c>
      <c r="J15" s="2">
        <f>SUM(J3:J14)</f>
        <v>55</v>
      </c>
      <c r="K15" s="2">
        <f>SUM(K3:K14)</f>
        <v>42</v>
      </c>
      <c r="L15" s="15">
        <f>SUM(I15:K15)/D15</f>
        <v>0.43678160919540232</v>
      </c>
      <c r="M15" s="2">
        <f>SUM(M3:M14)</f>
        <v>36</v>
      </c>
      <c r="N15" s="2">
        <f>SUM(N3:N14)</f>
        <v>37</v>
      </c>
      <c r="O15" s="2">
        <f>SUM(O3:O14)</f>
        <v>17</v>
      </c>
      <c r="P15" s="15">
        <f>SUM(M15:O15)/D15</f>
        <v>0.25862068965517243</v>
      </c>
      <c r="Q15" s="2">
        <f>SUM(Q3:Q14)</f>
        <v>10</v>
      </c>
      <c r="R15" s="2">
        <f>SUM(R3:R14)</f>
        <v>3</v>
      </c>
      <c r="S15" s="2">
        <f>SUM(S3:S14)</f>
        <v>0</v>
      </c>
      <c r="T15" s="15">
        <f>SUM(Q15:S15)/D15</f>
        <v>3.7356321839080463E-2</v>
      </c>
      <c r="U15" s="15">
        <f>SUM(E15:G15,I15:K15)/D15</f>
        <v>0.6954022988505747</v>
      </c>
      <c r="V15" s="15">
        <f>SUM(E15:G15,I15:K15,M15:O15)/D15</f>
        <v>0.95402298850574707</v>
      </c>
      <c r="W15" s="2">
        <f>SUM(W3:W14)</f>
        <v>2663</v>
      </c>
      <c r="X15" s="14">
        <f>W15/D15</f>
        <v>7.6522988505747129</v>
      </c>
      <c r="Z15" t="s">
        <v>73</v>
      </c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="120" zoomScaleNormal="120" workbookViewId="0">
      <selection activeCell="Y24" sqref="Y24"/>
    </sheetView>
  </sheetViews>
  <sheetFormatPr defaultRowHeight="15" x14ac:dyDescent="0.25"/>
  <cols>
    <col min="1" max="1" width="4.5703125" customWidth="1"/>
    <col min="2" max="2" width="5.7109375" customWidth="1"/>
    <col min="3" max="3" width="17.42578125" customWidth="1"/>
    <col min="4" max="4" width="5" customWidth="1"/>
    <col min="5" max="5" width="4.85546875" customWidth="1"/>
    <col min="6" max="6" width="4.5703125" customWidth="1"/>
    <col min="7" max="7" width="4.7109375" customWidth="1"/>
    <col min="8" max="8" width="6.85546875" customWidth="1"/>
    <col min="9" max="9" width="4.85546875" customWidth="1"/>
    <col min="10" max="10" width="4.7109375" customWidth="1"/>
    <col min="11" max="11" width="4.5703125" customWidth="1"/>
    <col min="12" max="12" width="6.42578125" customWidth="1"/>
    <col min="13" max="13" width="5.140625" customWidth="1"/>
    <col min="14" max="14" width="5.5703125" customWidth="1"/>
    <col min="15" max="15" width="5.140625" customWidth="1"/>
    <col min="16" max="16" width="7.85546875" customWidth="1"/>
    <col min="17" max="17" width="5.28515625" customWidth="1"/>
    <col min="18" max="18" width="5.140625" customWidth="1"/>
    <col min="19" max="19" width="4.5703125" customWidth="1"/>
    <col min="20" max="20" width="6.140625" customWidth="1"/>
    <col min="21" max="21" width="7.42578125" customWidth="1"/>
    <col min="22" max="22" width="7.28515625" customWidth="1"/>
    <col min="23" max="23" width="5.42578125" customWidth="1"/>
    <col min="24" max="24" width="7.28515625" customWidth="1"/>
  </cols>
  <sheetData>
    <row r="1" spans="1:24" ht="65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ht="21.7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13" t="s">
        <v>10</v>
      </c>
      <c r="C3" s="2" t="s">
        <v>45</v>
      </c>
      <c r="D3" s="2">
        <v>32</v>
      </c>
      <c r="E3" s="2">
        <v>0</v>
      </c>
      <c r="F3" s="2">
        <v>5</v>
      </c>
      <c r="G3" s="2">
        <v>1</v>
      </c>
      <c r="H3" s="38">
        <f t="shared" ref="H3:H14" si="0">(E3+F3+G3)/D3</f>
        <v>0.1875</v>
      </c>
      <c r="I3" s="2">
        <v>7</v>
      </c>
      <c r="J3" s="2">
        <v>2</v>
      </c>
      <c r="K3" s="2">
        <v>7</v>
      </c>
      <c r="L3" s="38">
        <f t="shared" ref="L3:L14" si="1">(I3+J3+K3)/D3</f>
        <v>0.5</v>
      </c>
      <c r="M3" s="2">
        <v>1</v>
      </c>
      <c r="N3" s="2">
        <v>6</v>
      </c>
      <c r="O3" s="2">
        <v>3</v>
      </c>
      <c r="P3" s="38">
        <f t="shared" ref="P3:P14" si="2">(M3+N3+O3)/D3</f>
        <v>0.3125</v>
      </c>
      <c r="Q3" s="2"/>
      <c r="R3" s="2"/>
      <c r="S3" s="2"/>
      <c r="T3" s="42">
        <f t="shared" ref="T3:T14" si="3">(Q3+R3+S3)/D3</f>
        <v>0</v>
      </c>
      <c r="U3" s="38">
        <f t="shared" ref="U3:U14" si="4">H3+L3</f>
        <v>0.6875</v>
      </c>
      <c r="V3" s="42">
        <f>H3+L3+P3</f>
        <v>1</v>
      </c>
      <c r="W3" s="5">
        <f>E3*12+F3*11+G3*10+I3*9+J3*8+K3*7+M3*6+N3*5+O3*4+Q3*3+R3*2+S3*1</f>
        <v>241</v>
      </c>
      <c r="X3" s="2">
        <f>ROUND(W3/D3,1)</f>
        <v>7.5</v>
      </c>
    </row>
    <row r="4" spans="1:24" x14ac:dyDescent="0.25">
      <c r="A4" s="2"/>
      <c r="B4" s="13" t="s">
        <v>11</v>
      </c>
      <c r="C4" s="2" t="s">
        <v>45</v>
      </c>
      <c r="D4" s="2">
        <v>32</v>
      </c>
      <c r="E4" s="2">
        <v>0</v>
      </c>
      <c r="F4" s="2">
        <v>1</v>
      </c>
      <c r="G4" s="2">
        <v>3</v>
      </c>
      <c r="H4" s="38">
        <f t="shared" si="0"/>
        <v>0.125</v>
      </c>
      <c r="I4" s="2">
        <v>1</v>
      </c>
      <c r="J4" s="2">
        <v>2</v>
      </c>
      <c r="K4" s="2">
        <v>3</v>
      </c>
      <c r="L4" s="38">
        <f t="shared" si="1"/>
        <v>0.1875</v>
      </c>
      <c r="M4" s="2">
        <v>6</v>
      </c>
      <c r="N4" s="2">
        <v>7</v>
      </c>
      <c r="O4" s="2">
        <v>3</v>
      </c>
      <c r="P4" s="38">
        <f t="shared" si="2"/>
        <v>0.5</v>
      </c>
      <c r="Q4" s="2">
        <v>5</v>
      </c>
      <c r="R4" s="2"/>
      <c r="S4" s="2"/>
      <c r="T4" s="42">
        <f t="shared" si="3"/>
        <v>0.15625</v>
      </c>
      <c r="U4" s="38">
        <f t="shared" si="4"/>
        <v>0.3125</v>
      </c>
      <c r="V4" s="42">
        <f t="shared" ref="V4:V14" si="5">H4+L4+P4</f>
        <v>0.8125</v>
      </c>
      <c r="W4" s="5">
        <f t="shared" ref="W4:W14" si="6">E4*12+F4*11+G4*10+I4*9+J4*8+K4*7+M4*6+N4*5+O4*4+Q4*3+R4*2+S4*1</f>
        <v>185</v>
      </c>
      <c r="X4" s="2">
        <f t="shared" ref="X4:X14" si="7">ROUND(W4/D4,1)</f>
        <v>5.8</v>
      </c>
    </row>
    <row r="5" spans="1:24" x14ac:dyDescent="0.25">
      <c r="A5" s="2"/>
      <c r="B5" s="13" t="s">
        <v>12</v>
      </c>
      <c r="C5" s="2" t="s">
        <v>45</v>
      </c>
      <c r="D5" s="2">
        <v>30</v>
      </c>
      <c r="E5" s="2">
        <v>0</v>
      </c>
      <c r="F5" s="2">
        <v>7</v>
      </c>
      <c r="G5" s="2">
        <v>6</v>
      </c>
      <c r="H5" s="38">
        <f t="shared" si="0"/>
        <v>0.43333333333333335</v>
      </c>
      <c r="I5" s="2">
        <v>3</v>
      </c>
      <c r="J5" s="2">
        <v>5</v>
      </c>
      <c r="K5" s="2">
        <v>2</v>
      </c>
      <c r="L5" s="38">
        <f t="shared" si="1"/>
        <v>0.33333333333333331</v>
      </c>
      <c r="M5" s="2">
        <v>2</v>
      </c>
      <c r="N5" s="2">
        <v>2</v>
      </c>
      <c r="O5" s="2">
        <v>2</v>
      </c>
      <c r="P5" s="38">
        <f t="shared" si="2"/>
        <v>0.2</v>
      </c>
      <c r="Q5" s="2">
        <v>1</v>
      </c>
      <c r="R5" s="2"/>
      <c r="S5" s="2"/>
      <c r="T5" s="42">
        <f t="shared" si="3"/>
        <v>3.3333333333333333E-2</v>
      </c>
      <c r="U5" s="38">
        <f t="shared" si="4"/>
        <v>0.76666666666666661</v>
      </c>
      <c r="V5" s="42">
        <f t="shared" si="5"/>
        <v>0.96666666666666656</v>
      </c>
      <c r="W5" s="5">
        <f t="shared" si="6"/>
        <v>251</v>
      </c>
      <c r="X5" s="2">
        <f t="shared" si="7"/>
        <v>8.4</v>
      </c>
    </row>
    <row r="6" spans="1:24" x14ac:dyDescent="0.25">
      <c r="A6" s="2"/>
      <c r="B6" s="13" t="s">
        <v>13</v>
      </c>
      <c r="C6" s="2" t="s">
        <v>45</v>
      </c>
      <c r="D6" s="2">
        <v>29</v>
      </c>
      <c r="E6" s="2">
        <v>0</v>
      </c>
      <c r="F6" s="2">
        <v>5</v>
      </c>
      <c r="G6" s="2">
        <v>3</v>
      </c>
      <c r="H6" s="38">
        <f t="shared" si="0"/>
        <v>0.27586206896551724</v>
      </c>
      <c r="I6" s="2">
        <v>1</v>
      </c>
      <c r="J6" s="2">
        <v>6</v>
      </c>
      <c r="K6" s="2">
        <v>1</v>
      </c>
      <c r="L6" s="38">
        <f t="shared" si="1"/>
        <v>0.27586206896551724</v>
      </c>
      <c r="M6" s="2">
        <v>1</v>
      </c>
      <c r="N6" s="2">
        <v>6</v>
      </c>
      <c r="O6" s="2">
        <v>6</v>
      </c>
      <c r="P6" s="38">
        <f t="shared" si="2"/>
        <v>0.44827586206896552</v>
      </c>
      <c r="Q6" s="2"/>
      <c r="R6" s="2"/>
      <c r="S6" s="2"/>
      <c r="T6" s="42">
        <f t="shared" si="3"/>
        <v>0</v>
      </c>
      <c r="U6" s="38">
        <f t="shared" si="4"/>
        <v>0.55172413793103448</v>
      </c>
      <c r="V6" s="42">
        <f t="shared" si="5"/>
        <v>1</v>
      </c>
      <c r="W6" s="5">
        <f t="shared" si="6"/>
        <v>209</v>
      </c>
      <c r="X6" s="2">
        <f t="shared" si="7"/>
        <v>7.2</v>
      </c>
    </row>
    <row r="7" spans="1:24" x14ac:dyDescent="0.25">
      <c r="A7" s="2"/>
      <c r="B7" s="13" t="s">
        <v>14</v>
      </c>
      <c r="C7" s="2" t="s">
        <v>45</v>
      </c>
      <c r="D7" s="2">
        <v>32</v>
      </c>
      <c r="E7" s="2">
        <v>0</v>
      </c>
      <c r="F7" s="2">
        <v>7</v>
      </c>
      <c r="G7" s="2">
        <v>5</v>
      </c>
      <c r="H7" s="38">
        <f t="shared" si="0"/>
        <v>0.375</v>
      </c>
      <c r="I7" s="2">
        <v>9</v>
      </c>
      <c r="J7" s="2">
        <v>1</v>
      </c>
      <c r="K7" s="2">
        <v>1</v>
      </c>
      <c r="L7" s="38">
        <f t="shared" si="1"/>
        <v>0.34375</v>
      </c>
      <c r="M7" s="2">
        <v>3</v>
      </c>
      <c r="N7" s="2">
        <v>0</v>
      </c>
      <c r="O7" s="2">
        <v>6</v>
      </c>
      <c r="P7" s="38">
        <f t="shared" si="2"/>
        <v>0.28125</v>
      </c>
      <c r="Q7" s="2"/>
      <c r="R7" s="2"/>
      <c r="S7" s="2"/>
      <c r="T7" s="42">
        <f t="shared" si="3"/>
        <v>0</v>
      </c>
      <c r="U7" s="38">
        <f t="shared" si="4"/>
        <v>0.71875</v>
      </c>
      <c r="V7" s="42">
        <f t="shared" si="5"/>
        <v>1</v>
      </c>
      <c r="W7" s="5">
        <f t="shared" si="6"/>
        <v>265</v>
      </c>
      <c r="X7" s="2">
        <f t="shared" si="7"/>
        <v>8.3000000000000007</v>
      </c>
    </row>
    <row r="8" spans="1:24" x14ac:dyDescent="0.25">
      <c r="A8" s="2"/>
      <c r="B8" s="13" t="s">
        <v>15</v>
      </c>
      <c r="C8" s="2" t="s">
        <v>45</v>
      </c>
      <c r="D8" s="2">
        <v>28</v>
      </c>
      <c r="E8" s="2">
        <v>0</v>
      </c>
      <c r="F8" s="2">
        <v>1</v>
      </c>
      <c r="G8" s="2">
        <v>3</v>
      </c>
      <c r="H8" s="38">
        <f t="shared" si="0"/>
        <v>0.14285714285714285</v>
      </c>
      <c r="I8" s="2">
        <v>3</v>
      </c>
      <c r="J8" s="2">
        <v>3</v>
      </c>
      <c r="K8" s="2">
        <v>5</v>
      </c>
      <c r="L8" s="38">
        <f t="shared" si="1"/>
        <v>0.39285714285714285</v>
      </c>
      <c r="M8" s="2">
        <v>0</v>
      </c>
      <c r="N8" s="2">
        <v>5</v>
      </c>
      <c r="O8" s="2">
        <v>8</v>
      </c>
      <c r="P8" s="38">
        <f t="shared" si="2"/>
        <v>0.4642857142857143</v>
      </c>
      <c r="Q8" s="2"/>
      <c r="R8" s="2"/>
      <c r="S8" s="2"/>
      <c r="T8" s="42">
        <f t="shared" si="3"/>
        <v>0</v>
      </c>
      <c r="U8" s="38">
        <f t="shared" si="4"/>
        <v>0.5357142857142857</v>
      </c>
      <c r="V8" s="42">
        <f t="shared" si="5"/>
        <v>1</v>
      </c>
      <c r="W8" s="5">
        <f t="shared" si="6"/>
        <v>184</v>
      </c>
      <c r="X8" s="2">
        <f t="shared" si="7"/>
        <v>6.6</v>
      </c>
    </row>
    <row r="9" spans="1:24" x14ac:dyDescent="0.25">
      <c r="A9" s="2"/>
      <c r="B9" s="13" t="s">
        <v>16</v>
      </c>
      <c r="C9" s="2" t="s">
        <v>45</v>
      </c>
      <c r="D9" s="2">
        <v>28</v>
      </c>
      <c r="E9" s="2">
        <v>1</v>
      </c>
      <c r="F9" s="2">
        <v>1</v>
      </c>
      <c r="G9" s="2">
        <v>2</v>
      </c>
      <c r="H9" s="38">
        <f t="shared" si="0"/>
        <v>0.14285714285714285</v>
      </c>
      <c r="I9" s="2">
        <v>0</v>
      </c>
      <c r="J9" s="2">
        <v>4</v>
      </c>
      <c r="K9" s="2">
        <v>3</v>
      </c>
      <c r="L9" s="38">
        <f t="shared" si="1"/>
        <v>0.25</v>
      </c>
      <c r="M9" s="2">
        <v>2</v>
      </c>
      <c r="N9" s="2">
        <v>4</v>
      </c>
      <c r="O9" s="2">
        <v>10</v>
      </c>
      <c r="P9" s="38">
        <f t="shared" si="2"/>
        <v>0.5714285714285714</v>
      </c>
      <c r="Q9" s="2">
        <v>1</v>
      </c>
      <c r="R9" s="2"/>
      <c r="S9" s="2"/>
      <c r="T9" s="42">
        <f t="shared" si="3"/>
        <v>3.5714285714285712E-2</v>
      </c>
      <c r="U9" s="38">
        <f t="shared" si="4"/>
        <v>0.39285714285714285</v>
      </c>
      <c r="V9" s="42">
        <f t="shared" si="5"/>
        <v>0.96428571428571419</v>
      </c>
      <c r="W9" s="5">
        <f t="shared" si="6"/>
        <v>171</v>
      </c>
      <c r="X9" s="2">
        <f t="shared" si="7"/>
        <v>6.1</v>
      </c>
    </row>
    <row r="10" spans="1:24" x14ac:dyDescent="0.25">
      <c r="A10" s="2"/>
      <c r="B10" s="13" t="s">
        <v>17</v>
      </c>
      <c r="C10" s="2" t="s">
        <v>45</v>
      </c>
      <c r="D10" s="2">
        <v>24</v>
      </c>
      <c r="E10" s="2">
        <v>0</v>
      </c>
      <c r="F10" s="2">
        <v>0</v>
      </c>
      <c r="G10" s="2">
        <v>0</v>
      </c>
      <c r="H10" s="38">
        <f t="shared" si="0"/>
        <v>0</v>
      </c>
      <c r="I10" s="2">
        <v>2</v>
      </c>
      <c r="J10" s="2">
        <v>6</v>
      </c>
      <c r="K10" s="2">
        <v>2</v>
      </c>
      <c r="L10" s="38">
        <f t="shared" si="1"/>
        <v>0.41666666666666669</v>
      </c>
      <c r="M10" s="2">
        <v>2</v>
      </c>
      <c r="N10" s="2">
        <v>7</v>
      </c>
      <c r="O10" s="2">
        <v>2</v>
      </c>
      <c r="P10" s="38">
        <f t="shared" si="2"/>
        <v>0.45833333333333331</v>
      </c>
      <c r="Q10" s="2">
        <v>2</v>
      </c>
      <c r="R10" s="2">
        <v>1</v>
      </c>
      <c r="S10" s="2"/>
      <c r="T10" s="42">
        <f t="shared" si="3"/>
        <v>0.125</v>
      </c>
      <c r="U10" s="38">
        <f t="shared" si="4"/>
        <v>0.41666666666666669</v>
      </c>
      <c r="V10" s="42">
        <f t="shared" si="5"/>
        <v>0.875</v>
      </c>
      <c r="W10" s="5">
        <f t="shared" si="6"/>
        <v>143</v>
      </c>
      <c r="X10" s="2">
        <f t="shared" si="7"/>
        <v>6</v>
      </c>
    </row>
    <row r="11" spans="1:24" x14ac:dyDescent="0.25">
      <c r="A11" s="2"/>
      <c r="B11" s="13" t="s">
        <v>18</v>
      </c>
      <c r="C11" s="2" t="s">
        <v>45</v>
      </c>
      <c r="D11" s="2">
        <v>29</v>
      </c>
      <c r="E11" s="2">
        <v>0</v>
      </c>
      <c r="F11" s="2">
        <v>7</v>
      </c>
      <c r="G11" s="2">
        <v>6</v>
      </c>
      <c r="H11" s="38">
        <f t="shared" si="0"/>
        <v>0.44827586206896552</v>
      </c>
      <c r="I11" s="2">
        <v>2</v>
      </c>
      <c r="J11" s="2">
        <v>5</v>
      </c>
      <c r="K11" s="2">
        <v>2</v>
      </c>
      <c r="L11" s="38">
        <f t="shared" si="1"/>
        <v>0.31034482758620691</v>
      </c>
      <c r="M11" s="2">
        <v>3</v>
      </c>
      <c r="N11" s="2">
        <v>4</v>
      </c>
      <c r="O11" s="2"/>
      <c r="P11" s="38">
        <f t="shared" si="2"/>
        <v>0.2413793103448276</v>
      </c>
      <c r="Q11" s="2"/>
      <c r="R11" s="2"/>
      <c r="S11" s="2"/>
      <c r="T11" s="42">
        <f t="shared" si="3"/>
        <v>0</v>
      </c>
      <c r="U11" s="38">
        <f t="shared" si="4"/>
        <v>0.75862068965517238</v>
      </c>
      <c r="V11" s="42">
        <f t="shared" si="5"/>
        <v>1</v>
      </c>
      <c r="W11" s="5">
        <f t="shared" si="6"/>
        <v>247</v>
      </c>
      <c r="X11" s="2">
        <f t="shared" si="7"/>
        <v>8.5</v>
      </c>
    </row>
    <row r="12" spans="1:24" x14ac:dyDescent="0.25">
      <c r="A12" s="2"/>
      <c r="B12" s="13" t="s">
        <v>19</v>
      </c>
      <c r="C12" s="2" t="s">
        <v>45</v>
      </c>
      <c r="D12" s="2">
        <v>26</v>
      </c>
      <c r="E12" s="2">
        <v>0</v>
      </c>
      <c r="F12" s="2">
        <v>2</v>
      </c>
      <c r="G12" s="2">
        <v>4</v>
      </c>
      <c r="H12" s="38">
        <f t="shared" si="0"/>
        <v>0.23076923076923078</v>
      </c>
      <c r="I12" s="2">
        <v>3</v>
      </c>
      <c r="J12" s="2">
        <v>2</v>
      </c>
      <c r="K12" s="2">
        <v>2</v>
      </c>
      <c r="L12" s="38">
        <f t="shared" si="1"/>
        <v>0.26923076923076922</v>
      </c>
      <c r="M12" s="2">
        <v>6</v>
      </c>
      <c r="N12" s="2">
        <v>2</v>
      </c>
      <c r="O12" s="2">
        <v>2</v>
      </c>
      <c r="P12" s="38">
        <f t="shared" si="2"/>
        <v>0.38461538461538464</v>
      </c>
      <c r="Q12" s="2">
        <v>3</v>
      </c>
      <c r="R12" s="2"/>
      <c r="S12" s="2"/>
      <c r="T12" s="42">
        <f t="shared" si="3"/>
        <v>0.11538461538461539</v>
      </c>
      <c r="U12" s="38">
        <f t="shared" si="4"/>
        <v>0.5</v>
      </c>
      <c r="V12" s="42">
        <f t="shared" si="5"/>
        <v>0.88461538461538458</v>
      </c>
      <c r="W12" s="5">
        <f t="shared" si="6"/>
        <v>182</v>
      </c>
      <c r="X12" s="2">
        <f t="shared" si="7"/>
        <v>7</v>
      </c>
    </row>
    <row r="13" spans="1:24" x14ac:dyDescent="0.25">
      <c r="A13" s="2"/>
      <c r="B13" s="4">
        <v>10</v>
      </c>
      <c r="C13" s="2" t="s">
        <v>45</v>
      </c>
      <c r="D13" s="2">
        <v>29</v>
      </c>
      <c r="E13" s="2">
        <v>0</v>
      </c>
      <c r="F13" s="2">
        <v>2</v>
      </c>
      <c r="G13" s="2">
        <v>8</v>
      </c>
      <c r="H13" s="38">
        <f t="shared" si="0"/>
        <v>0.34482758620689657</v>
      </c>
      <c r="I13" s="2">
        <v>3</v>
      </c>
      <c r="J13" s="2">
        <v>7</v>
      </c>
      <c r="K13" s="2">
        <v>0</v>
      </c>
      <c r="L13" s="38">
        <f t="shared" si="1"/>
        <v>0.34482758620689657</v>
      </c>
      <c r="M13" s="2">
        <v>4</v>
      </c>
      <c r="N13" s="2">
        <v>1</v>
      </c>
      <c r="O13" s="2">
        <v>4</v>
      </c>
      <c r="P13" s="38">
        <f t="shared" si="2"/>
        <v>0.31034482758620691</v>
      </c>
      <c r="Q13" s="2"/>
      <c r="R13" s="2"/>
      <c r="S13" s="2"/>
      <c r="T13" s="42">
        <f t="shared" si="3"/>
        <v>0</v>
      </c>
      <c r="U13" s="38">
        <f t="shared" si="4"/>
        <v>0.68965517241379315</v>
      </c>
      <c r="V13" s="42">
        <f t="shared" si="5"/>
        <v>1</v>
      </c>
      <c r="W13" s="5">
        <f t="shared" si="6"/>
        <v>230</v>
      </c>
      <c r="X13" s="2">
        <f t="shared" si="7"/>
        <v>7.9</v>
      </c>
    </row>
    <row r="14" spans="1:24" x14ac:dyDescent="0.25">
      <c r="A14" s="2"/>
      <c r="B14" s="13">
        <v>11</v>
      </c>
      <c r="C14" s="2" t="s">
        <v>45</v>
      </c>
      <c r="D14" s="2">
        <v>28</v>
      </c>
      <c r="E14" s="2">
        <v>1</v>
      </c>
      <c r="F14" s="2">
        <v>2</v>
      </c>
      <c r="G14" s="2">
        <v>10</v>
      </c>
      <c r="H14" s="38">
        <f t="shared" si="0"/>
        <v>0.4642857142857143</v>
      </c>
      <c r="I14" s="2">
        <v>1</v>
      </c>
      <c r="J14" s="2">
        <v>2</v>
      </c>
      <c r="K14" s="2">
        <v>5</v>
      </c>
      <c r="L14" s="38">
        <f t="shared" si="1"/>
        <v>0.2857142857142857</v>
      </c>
      <c r="M14" s="2">
        <v>4</v>
      </c>
      <c r="N14" s="2">
        <v>2</v>
      </c>
      <c r="O14" s="2">
        <v>1</v>
      </c>
      <c r="P14" s="38">
        <f t="shared" si="2"/>
        <v>0.25</v>
      </c>
      <c r="Q14" s="2"/>
      <c r="R14" s="2"/>
      <c r="S14" s="2"/>
      <c r="T14" s="42">
        <f t="shared" si="3"/>
        <v>0</v>
      </c>
      <c r="U14" s="38">
        <f t="shared" si="4"/>
        <v>0.75</v>
      </c>
      <c r="V14" s="42">
        <f t="shared" si="5"/>
        <v>1</v>
      </c>
      <c r="W14" s="5">
        <f t="shared" si="6"/>
        <v>232</v>
      </c>
      <c r="X14" s="2">
        <f t="shared" si="7"/>
        <v>8.3000000000000007</v>
      </c>
    </row>
    <row r="15" spans="1:24" x14ac:dyDescent="0.25">
      <c r="D15" s="2">
        <f>SUM(D3:D14)</f>
        <v>347</v>
      </c>
      <c r="E15" s="2">
        <f>SUM(E3:E14)</f>
        <v>2</v>
      </c>
      <c r="F15" s="2">
        <f>SUM(F3:F14)</f>
        <v>40</v>
      </c>
      <c r="G15" s="2">
        <f>SUM(G3:G14)</f>
        <v>51</v>
      </c>
      <c r="H15" s="15">
        <f>SUM(E15:G15)/D15</f>
        <v>0.2680115273775216</v>
      </c>
      <c r="I15" s="2">
        <f>SUM(I3:I14)</f>
        <v>35</v>
      </c>
      <c r="J15" s="2">
        <f>SUM(J3:J14)</f>
        <v>45</v>
      </c>
      <c r="K15" s="2">
        <f>SUM(K3:K14)</f>
        <v>33</v>
      </c>
      <c r="L15" s="15">
        <f>SUM(I15:K15)/D15</f>
        <v>0.32564841498559077</v>
      </c>
      <c r="M15" s="2">
        <f>SUM(M3:M14)</f>
        <v>34</v>
      </c>
      <c r="N15" s="2">
        <f>SUM(N3:N14)</f>
        <v>46</v>
      </c>
      <c r="O15" s="2">
        <f>SUM(O3:O14)</f>
        <v>47</v>
      </c>
      <c r="P15" s="15">
        <f>SUM(M15:O15)/D15</f>
        <v>0.36599423631123917</v>
      </c>
      <c r="Q15" s="2">
        <f>SUM(Q3:Q14)</f>
        <v>12</v>
      </c>
      <c r="R15" s="2">
        <f>SUM(R3:R14)</f>
        <v>1</v>
      </c>
      <c r="S15" s="2">
        <f>SUM(S3:S14)</f>
        <v>0</v>
      </c>
      <c r="T15" s="38">
        <f>SUM(Q15:S15)/D15</f>
        <v>3.7463976945244955E-2</v>
      </c>
      <c r="U15" s="15">
        <f>SUM(E15:G15,I15:K15)/D15</f>
        <v>0.59365994236311237</v>
      </c>
      <c r="V15" s="15">
        <f>SUM(E15:G15,I15:K15,M15:O15)/D15</f>
        <v>0.95965417867435154</v>
      </c>
      <c r="W15" s="2">
        <f>SUM(W3:W14)</f>
        <v>2540</v>
      </c>
      <c r="X15" s="14">
        <f>W15/D15</f>
        <v>7.3198847262247835</v>
      </c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zoomScale="110" zoomScaleNormal="110" workbookViewId="0">
      <selection activeCell="X5" sqref="X5"/>
    </sheetView>
  </sheetViews>
  <sheetFormatPr defaultRowHeight="15" x14ac:dyDescent="0.25"/>
  <cols>
    <col min="1" max="1" width="4.5703125" customWidth="1"/>
    <col min="2" max="2" width="5.28515625" customWidth="1"/>
    <col min="3" max="3" width="17.5703125" customWidth="1"/>
    <col min="4" max="4" width="4.85546875" customWidth="1"/>
    <col min="5" max="5" width="4.7109375" customWidth="1"/>
    <col min="6" max="6" width="4.85546875" customWidth="1"/>
    <col min="7" max="7" width="4.7109375" customWidth="1"/>
    <col min="8" max="8" width="6.85546875" customWidth="1"/>
    <col min="9" max="9" width="5.140625" customWidth="1"/>
    <col min="10" max="10" width="5.28515625" customWidth="1"/>
    <col min="11" max="11" width="5.42578125" customWidth="1"/>
    <col min="12" max="12" width="5.5703125" customWidth="1"/>
    <col min="13" max="13" width="5.28515625" customWidth="1"/>
    <col min="14" max="14" width="5.42578125" customWidth="1"/>
    <col min="15" max="15" width="4.7109375" customWidth="1"/>
    <col min="16" max="16" width="6.5703125" customWidth="1"/>
    <col min="17" max="17" width="4.7109375" customWidth="1"/>
    <col min="18" max="18" width="5" customWidth="1"/>
    <col min="19" max="19" width="4.7109375" customWidth="1"/>
    <col min="20" max="20" width="5.28515625" customWidth="1"/>
    <col min="21" max="21" width="5.85546875" customWidth="1"/>
    <col min="22" max="22" width="8.7109375" customWidth="1"/>
    <col min="23" max="23" width="5.5703125" customWidth="1"/>
    <col min="24" max="24" width="7.42578125" customWidth="1"/>
  </cols>
  <sheetData>
    <row r="1" spans="1:24" ht="64.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13"/>
      <c r="C3" s="2"/>
      <c r="D3" s="2"/>
      <c r="E3" s="2"/>
      <c r="F3" s="2"/>
      <c r="G3" s="2"/>
      <c r="H3" s="38"/>
      <c r="I3" s="2"/>
      <c r="J3" s="2"/>
      <c r="K3" s="2"/>
      <c r="L3" s="38"/>
      <c r="M3" s="2"/>
      <c r="N3" s="2"/>
      <c r="O3" s="2"/>
      <c r="P3" s="38"/>
      <c r="Q3" s="2"/>
      <c r="R3" s="2"/>
      <c r="S3" s="2"/>
      <c r="T3" s="42"/>
      <c r="U3" s="38"/>
      <c r="V3" s="42"/>
      <c r="W3" s="5"/>
      <c r="X3" s="2"/>
    </row>
    <row r="4" spans="1:24" x14ac:dyDescent="0.25">
      <c r="A4" s="2"/>
      <c r="B4" s="13"/>
      <c r="C4" s="2"/>
      <c r="D4" s="2"/>
      <c r="E4" s="2"/>
      <c r="F4" s="2"/>
      <c r="G4" s="2"/>
      <c r="H4" s="38"/>
      <c r="I4" s="2"/>
      <c r="J4" s="2"/>
      <c r="K4" s="2"/>
      <c r="L4" s="38"/>
      <c r="M4" s="2"/>
      <c r="N4" s="2"/>
      <c r="O4" s="2"/>
      <c r="P4" s="38"/>
      <c r="Q4" s="2"/>
      <c r="R4" s="2"/>
      <c r="S4" s="2"/>
      <c r="T4" s="42"/>
      <c r="U4" s="38"/>
      <c r="V4" s="42"/>
      <c r="W4" s="5"/>
      <c r="X4" s="2"/>
    </row>
    <row r="5" spans="1:24" x14ac:dyDescent="0.25">
      <c r="A5" s="2"/>
      <c r="B5" s="13" t="s">
        <v>14</v>
      </c>
      <c r="C5" s="2" t="s">
        <v>45</v>
      </c>
      <c r="D5" s="2">
        <v>32</v>
      </c>
      <c r="E5" s="2">
        <v>0</v>
      </c>
      <c r="F5" s="2">
        <v>13</v>
      </c>
      <c r="G5" s="2">
        <v>6</v>
      </c>
      <c r="H5" s="38">
        <f t="shared" ref="H5:H10" si="0">(E5+F5+G5)/D5</f>
        <v>0.59375</v>
      </c>
      <c r="I5" s="2">
        <v>2</v>
      </c>
      <c r="J5" s="2">
        <v>2</v>
      </c>
      <c r="K5" s="2">
        <v>1</v>
      </c>
      <c r="L5" s="38">
        <f t="shared" ref="L5:L10" si="1">(I5+J5+K5)/D5</f>
        <v>0.15625</v>
      </c>
      <c r="M5" s="2">
        <v>2</v>
      </c>
      <c r="N5" s="2">
        <v>0</v>
      </c>
      <c r="O5" s="2">
        <v>6</v>
      </c>
      <c r="P5" s="38">
        <f t="shared" ref="P5:P10" si="2">(M5+N5+O5)/D5</f>
        <v>0.25</v>
      </c>
      <c r="Q5" s="2"/>
      <c r="R5" s="2"/>
      <c r="S5" s="2"/>
      <c r="T5" s="42">
        <f t="shared" ref="T5:T10" si="3">(Q5+R5+S5)/D5</f>
        <v>0</v>
      </c>
      <c r="U5" s="38">
        <f t="shared" ref="U5:U10" si="4">H5+L5</f>
        <v>0.75</v>
      </c>
      <c r="V5" s="42">
        <f t="shared" ref="V5:V10" si="5">H5+L5+P5</f>
        <v>1</v>
      </c>
      <c r="W5" s="5">
        <f t="shared" ref="W5:W10" si="6">E5*12+F5*11+G5*10+I5*9+J5*8+K5*7+M5*6+N5*5+O5*4+Q5*3+R5*2+S5*1</f>
        <v>280</v>
      </c>
      <c r="X5" s="2">
        <f t="shared" ref="X5:X10" si="7">ROUND(W5/D5,1)</f>
        <v>8.8000000000000007</v>
      </c>
    </row>
    <row r="6" spans="1:24" x14ac:dyDescent="0.25">
      <c r="A6" s="2"/>
      <c r="B6" s="13" t="s">
        <v>15</v>
      </c>
      <c r="C6" s="2" t="s">
        <v>45</v>
      </c>
      <c r="D6" s="2">
        <v>28</v>
      </c>
      <c r="E6" s="2">
        <v>0</v>
      </c>
      <c r="F6" s="2">
        <v>1</v>
      </c>
      <c r="G6" s="2">
        <v>3</v>
      </c>
      <c r="H6" s="38">
        <f t="shared" si="0"/>
        <v>0.14285714285714285</v>
      </c>
      <c r="I6" s="2">
        <v>3</v>
      </c>
      <c r="J6" s="2">
        <v>3</v>
      </c>
      <c r="K6" s="2">
        <v>5</v>
      </c>
      <c r="L6" s="38">
        <f t="shared" si="1"/>
        <v>0.39285714285714285</v>
      </c>
      <c r="M6" s="2">
        <v>0</v>
      </c>
      <c r="N6" s="2">
        <v>5</v>
      </c>
      <c r="O6" s="2">
        <v>8</v>
      </c>
      <c r="P6" s="38">
        <f t="shared" si="2"/>
        <v>0.4642857142857143</v>
      </c>
      <c r="Q6" s="2"/>
      <c r="R6" s="2"/>
      <c r="S6" s="2"/>
      <c r="T6" s="42">
        <f t="shared" si="3"/>
        <v>0</v>
      </c>
      <c r="U6" s="38">
        <f t="shared" si="4"/>
        <v>0.5357142857142857</v>
      </c>
      <c r="V6" s="42">
        <f t="shared" si="5"/>
        <v>1</v>
      </c>
      <c r="W6" s="5">
        <f t="shared" si="6"/>
        <v>184</v>
      </c>
      <c r="X6" s="2">
        <f t="shared" si="7"/>
        <v>6.6</v>
      </c>
    </row>
    <row r="7" spans="1:24" x14ac:dyDescent="0.25">
      <c r="A7" s="2"/>
      <c r="B7" s="13" t="s">
        <v>16</v>
      </c>
      <c r="C7" s="2" t="s">
        <v>45</v>
      </c>
      <c r="D7" s="2">
        <v>28</v>
      </c>
      <c r="E7" s="2">
        <v>1</v>
      </c>
      <c r="F7" s="2">
        <v>2</v>
      </c>
      <c r="G7" s="2">
        <v>1</v>
      </c>
      <c r="H7" s="38">
        <f t="shared" si="0"/>
        <v>0.14285714285714285</v>
      </c>
      <c r="I7" s="2">
        <v>1</v>
      </c>
      <c r="J7" s="2">
        <v>2</v>
      </c>
      <c r="K7" s="2">
        <v>3</v>
      </c>
      <c r="L7" s="38">
        <f t="shared" si="1"/>
        <v>0.21428571428571427</v>
      </c>
      <c r="M7" s="2">
        <v>7</v>
      </c>
      <c r="N7" s="2">
        <v>6</v>
      </c>
      <c r="O7" s="2">
        <v>5</v>
      </c>
      <c r="P7" s="38">
        <f t="shared" si="2"/>
        <v>0.6428571428571429</v>
      </c>
      <c r="Q7" s="2"/>
      <c r="R7" s="2"/>
      <c r="S7" s="2"/>
      <c r="T7" s="42">
        <f t="shared" si="3"/>
        <v>0</v>
      </c>
      <c r="U7" s="38">
        <f t="shared" si="4"/>
        <v>0.3571428571428571</v>
      </c>
      <c r="V7" s="42">
        <f t="shared" si="5"/>
        <v>1</v>
      </c>
      <c r="W7" s="5">
        <f t="shared" si="6"/>
        <v>182</v>
      </c>
      <c r="X7" s="2">
        <f t="shared" si="7"/>
        <v>6.5</v>
      </c>
    </row>
    <row r="8" spans="1:24" x14ac:dyDescent="0.25">
      <c r="A8" s="2"/>
      <c r="B8" s="13" t="s">
        <v>17</v>
      </c>
      <c r="C8" s="2" t="s">
        <v>45</v>
      </c>
      <c r="D8" s="2">
        <v>24</v>
      </c>
      <c r="E8" s="2">
        <v>0</v>
      </c>
      <c r="F8" s="2">
        <v>0</v>
      </c>
      <c r="G8" s="2">
        <v>1</v>
      </c>
      <c r="H8" s="38">
        <f t="shared" si="0"/>
        <v>4.1666666666666664E-2</v>
      </c>
      <c r="I8" s="2">
        <v>1</v>
      </c>
      <c r="J8" s="2">
        <v>4</v>
      </c>
      <c r="K8" s="2">
        <v>4</v>
      </c>
      <c r="L8" s="38">
        <f t="shared" si="1"/>
        <v>0.375</v>
      </c>
      <c r="M8" s="2">
        <v>2</v>
      </c>
      <c r="N8" s="2">
        <v>4</v>
      </c>
      <c r="O8" s="2">
        <v>5</v>
      </c>
      <c r="P8" s="38">
        <f t="shared" si="2"/>
        <v>0.45833333333333331</v>
      </c>
      <c r="Q8" s="2">
        <v>3</v>
      </c>
      <c r="R8" s="2"/>
      <c r="S8" s="2"/>
      <c r="T8" s="42">
        <f t="shared" si="3"/>
        <v>0.125</v>
      </c>
      <c r="U8" s="38">
        <f t="shared" si="4"/>
        <v>0.41666666666666669</v>
      </c>
      <c r="V8" s="42">
        <f t="shared" si="5"/>
        <v>0.875</v>
      </c>
      <c r="W8" s="5">
        <f t="shared" si="6"/>
        <v>140</v>
      </c>
      <c r="X8" s="2">
        <f t="shared" si="7"/>
        <v>5.8</v>
      </c>
    </row>
    <row r="9" spans="1:24" x14ac:dyDescent="0.25">
      <c r="A9" s="2"/>
      <c r="B9" s="13" t="s">
        <v>18</v>
      </c>
      <c r="C9" s="34" t="s">
        <v>45</v>
      </c>
      <c r="D9" s="2">
        <v>29</v>
      </c>
      <c r="E9" s="2">
        <v>0</v>
      </c>
      <c r="F9" s="2">
        <v>9</v>
      </c>
      <c r="G9" s="2">
        <v>6</v>
      </c>
      <c r="H9" s="38">
        <f t="shared" si="0"/>
        <v>0.51724137931034486</v>
      </c>
      <c r="I9" s="2">
        <v>3</v>
      </c>
      <c r="J9" s="2">
        <v>2</v>
      </c>
      <c r="K9" s="2">
        <v>4</v>
      </c>
      <c r="L9" s="38">
        <f t="shared" si="1"/>
        <v>0.31034482758620691</v>
      </c>
      <c r="M9" s="2">
        <v>2</v>
      </c>
      <c r="N9" s="2">
        <v>3</v>
      </c>
      <c r="O9" s="2">
        <v>0</v>
      </c>
      <c r="P9" s="38">
        <f t="shared" si="2"/>
        <v>0.17241379310344829</v>
      </c>
      <c r="Q9" s="2"/>
      <c r="R9" s="2"/>
      <c r="S9" s="2"/>
      <c r="T9" s="42">
        <f t="shared" si="3"/>
        <v>0</v>
      </c>
      <c r="U9" s="38">
        <f t="shared" si="4"/>
        <v>0.82758620689655182</v>
      </c>
      <c r="V9" s="42">
        <f t="shared" si="5"/>
        <v>1</v>
      </c>
      <c r="W9" s="5">
        <f t="shared" si="6"/>
        <v>257</v>
      </c>
      <c r="X9" s="2">
        <f t="shared" si="7"/>
        <v>8.9</v>
      </c>
    </row>
    <row r="10" spans="1:24" x14ac:dyDescent="0.25">
      <c r="A10" s="13"/>
      <c r="B10" s="13" t="s">
        <v>19</v>
      </c>
      <c r="C10" s="2" t="s">
        <v>45</v>
      </c>
      <c r="D10" s="2">
        <v>26</v>
      </c>
      <c r="E10" s="2">
        <v>0</v>
      </c>
      <c r="F10" s="2">
        <v>2</v>
      </c>
      <c r="G10" s="2">
        <v>2</v>
      </c>
      <c r="H10" s="38">
        <f t="shared" si="0"/>
        <v>0.15384615384615385</v>
      </c>
      <c r="I10" s="2">
        <v>5</v>
      </c>
      <c r="J10" s="2">
        <v>2</v>
      </c>
      <c r="K10" s="2">
        <v>2</v>
      </c>
      <c r="L10" s="38">
        <f t="shared" si="1"/>
        <v>0.34615384615384615</v>
      </c>
      <c r="M10" s="2">
        <v>6</v>
      </c>
      <c r="N10" s="2">
        <v>3</v>
      </c>
      <c r="O10" s="2">
        <v>3</v>
      </c>
      <c r="P10" s="38">
        <f t="shared" si="2"/>
        <v>0.46153846153846156</v>
      </c>
      <c r="Q10" s="2">
        <v>1</v>
      </c>
      <c r="R10" s="2"/>
      <c r="S10" s="2"/>
      <c r="T10" s="42">
        <f t="shared" si="3"/>
        <v>3.8461538461538464E-2</v>
      </c>
      <c r="U10" s="38">
        <f t="shared" si="4"/>
        <v>0.5</v>
      </c>
      <c r="V10" s="42">
        <f t="shared" si="5"/>
        <v>0.96153846153846156</v>
      </c>
      <c r="W10" s="5">
        <f t="shared" si="6"/>
        <v>183</v>
      </c>
      <c r="X10" s="2">
        <f t="shared" si="7"/>
        <v>7</v>
      </c>
    </row>
    <row r="11" spans="1:24" x14ac:dyDescent="0.25">
      <c r="A11" s="13"/>
      <c r="B11" s="2"/>
      <c r="C11" s="2"/>
      <c r="D11" s="2">
        <f>SUM(D3:D10)</f>
        <v>167</v>
      </c>
      <c r="E11" s="2">
        <f>SUM(E3:E10)</f>
        <v>1</v>
      </c>
      <c r="F11" s="2">
        <f>SUM(F3:F10)</f>
        <v>27</v>
      </c>
      <c r="G11" s="2">
        <f>SUM(G3:G10)</f>
        <v>19</v>
      </c>
      <c r="H11" s="15">
        <f>SUM(E11:G11)/D11</f>
        <v>0.28143712574850299</v>
      </c>
      <c r="I11" s="2">
        <f>SUM(I3:I10)</f>
        <v>15</v>
      </c>
      <c r="J11" s="2">
        <f>SUM(J3:J10)</f>
        <v>15</v>
      </c>
      <c r="K11" s="2">
        <f>SUM(K3:K10)</f>
        <v>19</v>
      </c>
      <c r="L11" s="15">
        <f>SUM(I11:K11)/D11</f>
        <v>0.29341317365269459</v>
      </c>
      <c r="M11" s="2">
        <f>SUM(M3:M10)</f>
        <v>19</v>
      </c>
      <c r="N11" s="2">
        <f>SUM(N3:N10)</f>
        <v>21</v>
      </c>
      <c r="O11" s="2">
        <f>SUM(O3:O10)</f>
        <v>27</v>
      </c>
      <c r="P11" s="15">
        <f>SUM(M11:O11)/D11</f>
        <v>0.40119760479041916</v>
      </c>
      <c r="Q11" s="2">
        <f>SUM(Q3:Q10)</f>
        <v>4</v>
      </c>
      <c r="R11" s="2">
        <f>SUM(R3:R10)</f>
        <v>0</v>
      </c>
      <c r="S11" s="2">
        <f>SUM(S3:S10)</f>
        <v>0</v>
      </c>
      <c r="T11" s="15">
        <f>SUM(Q11:S11)/D11</f>
        <v>2.3952095808383235E-2</v>
      </c>
      <c r="U11" s="15">
        <f>SUM(E11:G11,I11:K11)/D11</f>
        <v>0.57485029940119758</v>
      </c>
      <c r="V11" s="15">
        <f>AVERAGE(V3:V10)</f>
        <v>0.97275641025641024</v>
      </c>
      <c r="W11" s="2">
        <f>SUM(W3:W10)</f>
        <v>1226</v>
      </c>
      <c r="X11" s="14">
        <f>W11/D11</f>
        <v>7.341317365269461</v>
      </c>
    </row>
    <row r="12" spans="1:24" x14ac:dyDescent="0.25">
      <c r="A12" s="13"/>
      <c r="B12" s="2"/>
      <c r="C12" s="2"/>
    </row>
    <row r="13" spans="1:24" x14ac:dyDescent="0.25">
      <c r="A13" s="13"/>
      <c r="B13" s="2"/>
      <c r="C13" s="2"/>
    </row>
    <row r="14" spans="1:24" x14ac:dyDescent="0.25">
      <c r="A14" s="13"/>
      <c r="B14" s="2"/>
      <c r="C14" s="2"/>
    </row>
    <row r="15" spans="1:24" x14ac:dyDescent="0.25">
      <c r="A15" s="13"/>
      <c r="B15" s="34"/>
      <c r="C15" s="2"/>
    </row>
    <row r="16" spans="1:24" x14ac:dyDescent="0.25">
      <c r="A16" s="13"/>
      <c r="B16" s="2"/>
      <c r="C16" s="2"/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zoomScale="130" zoomScaleNormal="130" workbookViewId="0">
      <selection activeCell="W8" sqref="W8"/>
    </sheetView>
  </sheetViews>
  <sheetFormatPr defaultRowHeight="15" x14ac:dyDescent="0.25"/>
  <cols>
    <col min="1" max="1" width="4.85546875" customWidth="1"/>
    <col min="2" max="2" width="6.5703125" customWidth="1"/>
    <col min="3" max="3" width="20.7109375" customWidth="1"/>
    <col min="4" max="4" width="4.5703125" customWidth="1"/>
    <col min="5" max="5" width="4.28515625" customWidth="1"/>
    <col min="6" max="6" width="5" customWidth="1"/>
    <col min="7" max="7" width="4.28515625" customWidth="1"/>
    <col min="8" max="8" width="6.5703125" customWidth="1"/>
    <col min="9" max="9" width="4.42578125" customWidth="1"/>
    <col min="10" max="10" width="4.85546875" customWidth="1"/>
    <col min="11" max="11" width="4.5703125" customWidth="1"/>
    <col min="12" max="12" width="7" customWidth="1"/>
    <col min="13" max="13" width="4.28515625" customWidth="1"/>
    <col min="14" max="14" width="5" customWidth="1"/>
    <col min="15" max="15" width="4" customWidth="1"/>
    <col min="16" max="16" width="7.28515625" customWidth="1"/>
    <col min="17" max="17" width="5.140625" customWidth="1"/>
    <col min="18" max="18" width="4.42578125" customWidth="1"/>
    <col min="19" max="19" width="4.85546875" customWidth="1"/>
    <col min="20" max="20" width="5" customWidth="1"/>
    <col min="21" max="21" width="5.5703125" customWidth="1"/>
    <col min="22" max="23" width="5.7109375" customWidth="1"/>
    <col min="24" max="24" width="6.140625" customWidth="1"/>
  </cols>
  <sheetData>
    <row r="1" spans="1:24" ht="81.7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1" t="s">
        <v>24</v>
      </c>
      <c r="X1" s="108" t="s">
        <v>22</v>
      </c>
    </row>
    <row r="2" spans="1:24" ht="22.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 t="s">
        <v>18</v>
      </c>
      <c r="C3" s="2" t="s">
        <v>109</v>
      </c>
      <c r="D3" s="2">
        <v>29</v>
      </c>
      <c r="E3" s="2">
        <v>1</v>
      </c>
      <c r="F3" s="2">
        <v>3</v>
      </c>
      <c r="G3" s="2">
        <v>3</v>
      </c>
      <c r="H3" s="38">
        <f t="shared" ref="H3:H4" si="0">(E3+F3+G3)/D3</f>
        <v>0.2413793103448276</v>
      </c>
      <c r="I3" s="2">
        <v>1</v>
      </c>
      <c r="J3" s="2">
        <v>9</v>
      </c>
      <c r="K3" s="2">
        <v>4</v>
      </c>
      <c r="L3" s="38">
        <f t="shared" ref="L3:L4" si="1">(I3+J3+K3)/D3</f>
        <v>0.48275862068965519</v>
      </c>
      <c r="M3" s="2">
        <v>4</v>
      </c>
      <c r="N3" s="2">
        <v>4</v>
      </c>
      <c r="O3" s="2"/>
      <c r="P3" s="38">
        <f t="shared" ref="P3:P4" si="2">(M3+N3+O3)/D3</f>
        <v>0.27586206896551724</v>
      </c>
      <c r="Q3" s="2"/>
      <c r="R3" s="2"/>
      <c r="S3" s="2"/>
      <c r="T3" s="42">
        <f t="shared" ref="T3:T4" si="3">(Q3+R3+S3)/D3</f>
        <v>0</v>
      </c>
      <c r="U3" s="38">
        <f t="shared" ref="U3:U4" si="4">H3+L3</f>
        <v>0.72413793103448276</v>
      </c>
      <c r="V3" s="38">
        <f>H3+L3+P3</f>
        <v>1</v>
      </c>
      <c r="W3" s="2">
        <f>E3*12+F3*11+G3*10+I3*9+J3*8+K3*7+M3*6+N3*5+O3*4+Q3*3+R3*2+S3*1</f>
        <v>228</v>
      </c>
      <c r="X3" s="2">
        <f>ROUND(W3/D3,1)</f>
        <v>7.9</v>
      </c>
    </row>
    <row r="4" spans="1:24" x14ac:dyDescent="0.25">
      <c r="A4" s="2"/>
      <c r="B4" s="13" t="s">
        <v>19</v>
      </c>
      <c r="C4" s="2" t="s">
        <v>109</v>
      </c>
      <c r="D4" s="2">
        <v>26</v>
      </c>
      <c r="E4" s="2">
        <v>0</v>
      </c>
      <c r="F4" s="2">
        <v>0</v>
      </c>
      <c r="G4" s="2">
        <v>1</v>
      </c>
      <c r="H4" s="38">
        <f t="shared" si="0"/>
        <v>3.8461538461538464E-2</v>
      </c>
      <c r="I4" s="2">
        <v>2</v>
      </c>
      <c r="J4" s="2">
        <v>1</v>
      </c>
      <c r="K4" s="2">
        <v>6</v>
      </c>
      <c r="L4" s="38">
        <f t="shared" si="1"/>
        <v>0.34615384615384615</v>
      </c>
      <c r="M4" s="2">
        <v>3</v>
      </c>
      <c r="N4" s="2">
        <v>3</v>
      </c>
      <c r="O4" s="2">
        <v>3</v>
      </c>
      <c r="P4" s="38">
        <f t="shared" si="2"/>
        <v>0.34615384615384615</v>
      </c>
      <c r="Q4" s="2">
        <v>7</v>
      </c>
      <c r="R4" s="2"/>
      <c r="S4" s="2"/>
      <c r="T4" s="42">
        <f t="shared" si="3"/>
        <v>0.26923076923076922</v>
      </c>
      <c r="U4" s="38">
        <f t="shared" si="4"/>
        <v>0.38461538461538458</v>
      </c>
      <c r="V4" s="38">
        <f t="shared" ref="V4" si="5">H4+L4+P4</f>
        <v>0.73076923076923073</v>
      </c>
      <c r="W4" s="2">
        <f t="shared" ref="W4" si="6">E4*12+F4*11+G4*10+I4*9+J4*8+K4*7+M4*6+N4*5+O4*4+Q4*3+R4*2+S4*1</f>
        <v>144</v>
      </c>
      <c r="X4" s="2">
        <f t="shared" ref="X4" si="7">ROUND(W4/D4,1)</f>
        <v>5.5</v>
      </c>
    </row>
    <row r="5" spans="1:24" ht="15.75" x14ac:dyDescent="0.25">
      <c r="D5" s="2">
        <f>SUM(D3:D4)</f>
        <v>55</v>
      </c>
      <c r="E5" s="2">
        <f>SUM(E3:E4)</f>
        <v>1</v>
      </c>
      <c r="F5" s="2">
        <f>SUM(F3:F4)</f>
        <v>3</v>
      </c>
      <c r="G5" s="2">
        <f>SUM(G3:G4)</f>
        <v>4</v>
      </c>
      <c r="H5" s="15">
        <f>SUM(E5:G5)/D5</f>
        <v>0.14545454545454545</v>
      </c>
      <c r="I5" s="2">
        <f>SUM(I3:I4)</f>
        <v>3</v>
      </c>
      <c r="J5" s="2">
        <f>SUM(J3:J4)</f>
        <v>10</v>
      </c>
      <c r="K5" s="2">
        <f>SUM(K3:K4)</f>
        <v>10</v>
      </c>
      <c r="L5" s="15">
        <f>SUM(I5:K5)/D5</f>
        <v>0.41818181818181815</v>
      </c>
      <c r="M5" s="2">
        <f>SUM(M3:M4)</f>
        <v>7</v>
      </c>
      <c r="N5" s="2">
        <f>SUM(N3:N4)</f>
        <v>7</v>
      </c>
      <c r="O5" s="2">
        <f>SUM(O3:O4)</f>
        <v>3</v>
      </c>
      <c r="P5" s="15">
        <f>SUM(M5:O5)/D5</f>
        <v>0.30909090909090908</v>
      </c>
      <c r="Q5" s="2">
        <f>SUM(Q3:Q4)</f>
        <v>7</v>
      </c>
      <c r="R5" s="2">
        <f>SUM(R3:R4)</f>
        <v>0</v>
      </c>
      <c r="S5" s="2">
        <f>SUM(S3:S4)</f>
        <v>0</v>
      </c>
      <c r="T5" s="15">
        <f>SUM(Q5:S5)/D5</f>
        <v>0.12727272727272726</v>
      </c>
      <c r="U5" s="41">
        <f>SUM(E5:G5,I5:K5)/D5</f>
        <v>0.5636363636363636</v>
      </c>
      <c r="V5" s="41">
        <f>SUM(E5:G5,I5:K5,M5:O5)/D5</f>
        <v>0.87272727272727268</v>
      </c>
      <c r="W5" s="2">
        <f>SUM(W3:W4)</f>
        <v>372</v>
      </c>
      <c r="X5" s="44">
        <f>W5/D5</f>
        <v>6.7636363636363637</v>
      </c>
    </row>
  </sheetData>
  <mergeCells count="12">
    <mergeCell ref="I1:L1"/>
    <mergeCell ref="A1:A2"/>
    <mergeCell ref="B1:B2"/>
    <mergeCell ref="C1:C2"/>
    <mergeCell ref="D1:D2"/>
    <mergeCell ref="E1:H1"/>
    <mergeCell ref="W1:W2"/>
    <mergeCell ref="M1:P1"/>
    <mergeCell ref="Q1:T1"/>
    <mergeCell ref="U1:U2"/>
    <mergeCell ref="X1:X2"/>
    <mergeCell ref="V1:V2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workbookViewId="0">
      <selection activeCell="Y8" sqref="Y8"/>
    </sheetView>
  </sheetViews>
  <sheetFormatPr defaultRowHeight="15" x14ac:dyDescent="0.25"/>
  <cols>
    <col min="1" max="2" width="4.7109375" customWidth="1"/>
    <col min="3" max="3" width="14" customWidth="1"/>
    <col min="4" max="21" width="4.7109375" customWidth="1"/>
    <col min="22" max="22" width="6.42578125" customWidth="1"/>
    <col min="23" max="24" width="4.7109375" customWidth="1"/>
  </cols>
  <sheetData>
    <row r="1" spans="1:24" ht="49.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1" t="s">
        <v>24</v>
      </c>
      <c r="X1" s="108" t="s">
        <v>22</v>
      </c>
    </row>
    <row r="2" spans="1:24" ht="22.5" customHeight="1" x14ac:dyDescent="0.25">
      <c r="A2" s="108"/>
      <c r="B2" s="108"/>
      <c r="C2" s="117"/>
      <c r="D2" s="124"/>
      <c r="E2" s="68">
        <v>12</v>
      </c>
      <c r="F2" s="68">
        <v>11</v>
      </c>
      <c r="G2" s="68">
        <v>10</v>
      </c>
      <c r="H2" s="68" t="s">
        <v>20</v>
      </c>
      <c r="I2" s="68">
        <v>9</v>
      </c>
      <c r="J2" s="68">
        <v>8</v>
      </c>
      <c r="K2" s="68">
        <v>7</v>
      </c>
      <c r="L2" s="68" t="s">
        <v>20</v>
      </c>
      <c r="M2" s="68">
        <v>6</v>
      </c>
      <c r="N2" s="68">
        <v>5</v>
      </c>
      <c r="O2" s="68">
        <v>4</v>
      </c>
      <c r="P2" s="68" t="s">
        <v>20</v>
      </c>
      <c r="Q2" s="68">
        <v>3</v>
      </c>
      <c r="R2" s="68">
        <v>2</v>
      </c>
      <c r="S2" s="68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>
        <v>10</v>
      </c>
      <c r="C3" s="2" t="s">
        <v>68</v>
      </c>
      <c r="D3" s="2">
        <v>29</v>
      </c>
      <c r="E3" s="2">
        <v>0</v>
      </c>
      <c r="F3" s="2">
        <v>1</v>
      </c>
      <c r="G3" s="2">
        <v>1</v>
      </c>
      <c r="H3" s="38">
        <f t="shared" ref="H3" si="0">(E3+F3+G3)/D3</f>
        <v>6.8965517241379309E-2</v>
      </c>
      <c r="I3" s="2">
        <v>4</v>
      </c>
      <c r="J3" s="2">
        <v>8</v>
      </c>
      <c r="K3" s="2">
        <v>2</v>
      </c>
      <c r="L3" s="38">
        <f t="shared" ref="L3" si="1">(I3+J3+K3)/D3</f>
        <v>0.48275862068965519</v>
      </c>
      <c r="M3" s="2">
        <v>7</v>
      </c>
      <c r="N3" s="2">
        <v>5</v>
      </c>
      <c r="O3" s="2">
        <v>1</v>
      </c>
      <c r="P3" s="38">
        <f t="shared" ref="P3" si="2">(M3+N3+O3)/D3</f>
        <v>0.44827586206896552</v>
      </c>
      <c r="Q3" s="2"/>
      <c r="R3" s="2"/>
      <c r="S3" s="2"/>
      <c r="T3" s="42">
        <f t="shared" ref="T3" si="3">(Q3+R3+S3)/D3</f>
        <v>0</v>
      </c>
      <c r="U3" s="38">
        <f t="shared" ref="U3" si="4">H3+L3</f>
        <v>0.55172413793103448</v>
      </c>
      <c r="V3" s="38">
        <f>H3+L3+P3</f>
        <v>1</v>
      </c>
      <c r="W3" s="2">
        <f>E3*12+F3*11+G3*10+I3*9+J3*8+K3*7+M3*6+N3*5+O3*4+Q3*3+R3*2+S3*1</f>
        <v>206</v>
      </c>
      <c r="X3" s="2">
        <f>ROUND(W3/D3,1)</f>
        <v>7.1</v>
      </c>
    </row>
    <row r="4" spans="1:24" ht="15.75" x14ac:dyDescent="0.25">
      <c r="D4" s="2">
        <f>SUM(D3:D3)</f>
        <v>29</v>
      </c>
      <c r="E4" s="2">
        <f>SUM(E3:E3)</f>
        <v>0</v>
      </c>
      <c r="F4" s="2">
        <f>SUM(F3:F3)</f>
        <v>1</v>
      </c>
      <c r="G4" s="2">
        <f>SUM(G3:G3)</f>
        <v>1</v>
      </c>
      <c r="H4" s="15">
        <f>AVERAGE(H3:H3)</f>
        <v>6.8965517241379309E-2</v>
      </c>
      <c r="I4" s="2">
        <f>SUM(I3:I3)</f>
        <v>4</v>
      </c>
      <c r="J4" s="2">
        <f>SUM(J3:J3)</f>
        <v>8</v>
      </c>
      <c r="K4" s="2">
        <f>SUM(K3:K3)</f>
        <v>2</v>
      </c>
      <c r="L4" s="15">
        <f>AVERAGE(L3:L3)</f>
        <v>0.48275862068965519</v>
      </c>
      <c r="M4" s="2">
        <f>SUM(M3:M3)</f>
        <v>7</v>
      </c>
      <c r="N4" s="2">
        <f>SUM(N3:N3)</f>
        <v>5</v>
      </c>
      <c r="O4" s="2">
        <f>SUM(O3:O3)</f>
        <v>1</v>
      </c>
      <c r="P4" s="15">
        <f>AVERAGE(P3:P3)</f>
        <v>0.44827586206896552</v>
      </c>
      <c r="Q4" s="2">
        <f>SUM(Q3:Q3)</f>
        <v>0</v>
      </c>
      <c r="R4" s="2">
        <f>SUM(R3:R3)</f>
        <v>0</v>
      </c>
      <c r="S4" s="2">
        <f>SUM(S3:S3)</f>
        <v>0</v>
      </c>
      <c r="T4" s="15">
        <f>AVERAGE(T3:T3)</f>
        <v>0</v>
      </c>
      <c r="U4" s="41">
        <f>AVERAGE(U3:U3)</f>
        <v>0.55172413793103448</v>
      </c>
      <c r="V4" s="41">
        <f>AVERAGE(V3:V3)</f>
        <v>1</v>
      </c>
      <c r="W4" s="2"/>
      <c r="X4" s="44">
        <f>AVERAGE(X3:X3)</f>
        <v>7.1</v>
      </c>
    </row>
  </sheetData>
  <mergeCells count="12">
    <mergeCell ref="X1:X2"/>
    <mergeCell ref="A1:A2"/>
    <mergeCell ref="B1:B2"/>
    <mergeCell ref="C1:C2"/>
    <mergeCell ref="D1:D2"/>
    <mergeCell ref="E1:H1"/>
    <mergeCell ref="I1:L1"/>
    <mergeCell ref="M1:P1"/>
    <mergeCell ref="Q1:T1"/>
    <mergeCell ref="U1:U2"/>
    <mergeCell ref="V1:V2"/>
    <mergeCell ref="W1:W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zoomScale="110" zoomScaleNormal="110" workbookViewId="0">
      <selection activeCell="X8" sqref="X8"/>
    </sheetView>
  </sheetViews>
  <sheetFormatPr defaultRowHeight="15" x14ac:dyDescent="0.25"/>
  <cols>
    <col min="1" max="1" width="4.7109375" customWidth="1"/>
    <col min="2" max="2" width="5.140625" customWidth="1"/>
    <col min="3" max="3" width="21.7109375" customWidth="1"/>
    <col min="4" max="4" width="4.42578125" customWidth="1"/>
    <col min="5" max="5" width="4.7109375" customWidth="1"/>
    <col min="6" max="7" width="4.5703125" customWidth="1"/>
    <col min="8" max="8" width="6" customWidth="1"/>
    <col min="9" max="10" width="4.5703125" customWidth="1"/>
    <col min="11" max="11" width="4.28515625" customWidth="1"/>
    <col min="12" max="12" width="6" customWidth="1"/>
    <col min="13" max="13" width="5.140625" customWidth="1"/>
    <col min="14" max="14" width="5.28515625" customWidth="1"/>
    <col min="15" max="15" width="4.85546875" customWidth="1"/>
    <col min="16" max="16" width="5.42578125" customWidth="1"/>
    <col min="17" max="17" width="5" customWidth="1"/>
    <col min="18" max="19" width="5.140625" customWidth="1"/>
    <col min="20" max="20" width="5.85546875" customWidth="1"/>
    <col min="21" max="21" width="7.5703125" customWidth="1"/>
    <col min="22" max="22" width="7.42578125" customWidth="1"/>
    <col min="23" max="23" width="5.42578125" customWidth="1"/>
    <col min="24" max="24" width="8.140625" customWidth="1"/>
  </cols>
  <sheetData>
    <row r="1" spans="1:24" ht="56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3" t="s">
        <v>10</v>
      </c>
      <c r="C3" s="2" t="s">
        <v>86</v>
      </c>
      <c r="D3" s="2">
        <v>32</v>
      </c>
      <c r="E3" s="2">
        <v>1</v>
      </c>
      <c r="F3" s="2">
        <v>8</v>
      </c>
      <c r="G3" s="2">
        <v>3</v>
      </c>
      <c r="H3" s="38">
        <f t="shared" ref="H3:H14" si="0">(E3+F3+G3)/D3</f>
        <v>0.375</v>
      </c>
      <c r="I3" s="2">
        <v>3</v>
      </c>
      <c r="J3" s="2">
        <v>11</v>
      </c>
      <c r="K3" s="2">
        <v>3</v>
      </c>
      <c r="L3" s="38">
        <f t="shared" ref="L3:L14" si="1">(I3+J3+K3)/D3</f>
        <v>0.53125</v>
      </c>
      <c r="M3" s="2">
        <v>3</v>
      </c>
      <c r="N3" s="2"/>
      <c r="O3" s="2"/>
      <c r="P3" s="38">
        <f t="shared" ref="P3:P14" si="2">(M3+N3+O3)/D3</f>
        <v>9.375E-2</v>
      </c>
      <c r="Q3" s="2"/>
      <c r="R3" s="2"/>
      <c r="S3" s="2"/>
      <c r="T3" s="42">
        <f t="shared" ref="T3:T14" si="3">(Q3+R3+S3)/D3</f>
        <v>0</v>
      </c>
      <c r="U3" s="38">
        <f t="shared" ref="U3:U14" si="4">H3+L3</f>
        <v>0.90625</v>
      </c>
      <c r="V3" s="38">
        <f>H3+L3+P3</f>
        <v>1</v>
      </c>
      <c r="W3" s="3">
        <f>E3*12+F3*11+G3*10+I3*9+J3*8+K3*7+M3*6+N3*5+O3*4+Q3*3+R3*2+S3*1</f>
        <v>284</v>
      </c>
      <c r="X3" s="2">
        <f>ROUND(W3/D3,1)</f>
        <v>8.9</v>
      </c>
    </row>
    <row r="4" spans="1:24" x14ac:dyDescent="0.25">
      <c r="A4" s="2"/>
      <c r="B4" s="3" t="s">
        <v>11</v>
      </c>
      <c r="C4" s="2" t="s">
        <v>85</v>
      </c>
      <c r="D4" s="2">
        <v>31</v>
      </c>
      <c r="E4" s="2">
        <v>0</v>
      </c>
      <c r="F4" s="2">
        <v>3</v>
      </c>
      <c r="G4" s="2">
        <v>6</v>
      </c>
      <c r="H4" s="38">
        <f t="shared" si="0"/>
        <v>0.29032258064516131</v>
      </c>
      <c r="I4" s="2">
        <v>7</v>
      </c>
      <c r="J4" s="2">
        <v>9</v>
      </c>
      <c r="K4" s="2">
        <v>6</v>
      </c>
      <c r="L4" s="38">
        <f t="shared" si="1"/>
        <v>0.70967741935483875</v>
      </c>
      <c r="M4" s="2">
        <v>0</v>
      </c>
      <c r="N4" s="2">
        <v>0</v>
      </c>
      <c r="O4" s="2">
        <v>0</v>
      </c>
      <c r="P4" s="38">
        <f t="shared" si="2"/>
        <v>0</v>
      </c>
      <c r="Q4" s="2"/>
      <c r="R4" s="2"/>
      <c r="S4" s="2"/>
      <c r="T4" s="42">
        <f t="shared" si="3"/>
        <v>0</v>
      </c>
      <c r="U4" s="38">
        <f t="shared" si="4"/>
        <v>1</v>
      </c>
      <c r="V4" s="38">
        <f t="shared" ref="V4:V14" si="5">H4+L4+P4</f>
        <v>1</v>
      </c>
      <c r="W4" s="3">
        <f t="shared" ref="W4:W14" si="6">E4*12+F4*11+G4*10+I4*9+J4*8+K4*7+M4*6+N4*5+O4*4+Q4*3+R4*2+S4*1</f>
        <v>270</v>
      </c>
      <c r="X4" s="2">
        <f t="shared" ref="X4:X14" si="7">ROUND(W4/D4,1)</f>
        <v>8.6999999999999993</v>
      </c>
    </row>
    <row r="5" spans="1:24" x14ac:dyDescent="0.25">
      <c r="A5" s="2"/>
      <c r="B5" s="3" t="s">
        <v>12</v>
      </c>
      <c r="C5" s="2" t="s">
        <v>87</v>
      </c>
      <c r="D5" s="2">
        <v>30</v>
      </c>
      <c r="E5" s="2">
        <v>0</v>
      </c>
      <c r="F5" s="2">
        <v>2</v>
      </c>
      <c r="G5" s="2">
        <v>9</v>
      </c>
      <c r="H5" s="38">
        <f t="shared" si="0"/>
        <v>0.36666666666666664</v>
      </c>
      <c r="I5" s="2">
        <v>6</v>
      </c>
      <c r="J5" s="2">
        <v>5</v>
      </c>
      <c r="K5" s="2">
        <v>6</v>
      </c>
      <c r="L5" s="38">
        <f t="shared" si="1"/>
        <v>0.56666666666666665</v>
      </c>
      <c r="M5" s="2">
        <v>0</v>
      </c>
      <c r="N5" s="2">
        <v>1</v>
      </c>
      <c r="O5" s="2">
        <v>1</v>
      </c>
      <c r="P5" s="38">
        <f t="shared" si="2"/>
        <v>6.6666666666666666E-2</v>
      </c>
      <c r="Q5" s="2"/>
      <c r="R5" s="2"/>
      <c r="S5" s="2"/>
      <c r="T5" s="42">
        <f t="shared" si="3"/>
        <v>0</v>
      </c>
      <c r="U5" s="38">
        <f t="shared" si="4"/>
        <v>0.93333333333333335</v>
      </c>
      <c r="V5" s="38">
        <f t="shared" si="5"/>
        <v>1</v>
      </c>
      <c r="W5" s="3">
        <f t="shared" si="6"/>
        <v>257</v>
      </c>
      <c r="X5" s="2">
        <f t="shared" si="7"/>
        <v>8.6</v>
      </c>
    </row>
    <row r="6" spans="1:24" x14ac:dyDescent="0.25">
      <c r="A6" s="2"/>
      <c r="B6" s="3" t="s">
        <v>13</v>
      </c>
      <c r="C6" s="2" t="s">
        <v>87</v>
      </c>
      <c r="D6" s="2">
        <v>27</v>
      </c>
      <c r="E6" s="2">
        <v>0</v>
      </c>
      <c r="F6" s="2">
        <v>0</v>
      </c>
      <c r="G6" s="2">
        <v>4</v>
      </c>
      <c r="H6" s="38">
        <f t="shared" si="0"/>
        <v>0.14814814814814814</v>
      </c>
      <c r="I6" s="2">
        <v>5</v>
      </c>
      <c r="J6" s="2">
        <v>7</v>
      </c>
      <c r="K6" s="2">
        <v>1</v>
      </c>
      <c r="L6" s="38">
        <f t="shared" si="1"/>
        <v>0.48148148148148145</v>
      </c>
      <c r="M6" s="2">
        <v>6</v>
      </c>
      <c r="N6" s="2">
        <v>3</v>
      </c>
      <c r="O6" s="2">
        <v>1</v>
      </c>
      <c r="P6" s="38">
        <f t="shared" si="2"/>
        <v>0.37037037037037035</v>
      </c>
      <c r="Q6" s="2"/>
      <c r="R6" s="2"/>
      <c r="S6" s="2"/>
      <c r="T6" s="42">
        <f t="shared" si="3"/>
        <v>0</v>
      </c>
      <c r="U6" s="38">
        <f t="shared" si="4"/>
        <v>0.62962962962962954</v>
      </c>
      <c r="V6" s="38">
        <f t="shared" si="5"/>
        <v>0.99999999999999989</v>
      </c>
      <c r="W6" s="3">
        <f t="shared" si="6"/>
        <v>203</v>
      </c>
      <c r="X6" s="2">
        <f t="shared" si="7"/>
        <v>7.5</v>
      </c>
    </row>
    <row r="7" spans="1:24" x14ac:dyDescent="0.25">
      <c r="A7" s="2"/>
      <c r="B7" s="3" t="s">
        <v>14</v>
      </c>
      <c r="C7" s="2" t="s">
        <v>86</v>
      </c>
      <c r="D7" s="2">
        <v>32</v>
      </c>
      <c r="E7" s="2">
        <v>0</v>
      </c>
      <c r="F7" s="2">
        <v>2</v>
      </c>
      <c r="G7" s="2">
        <v>8</v>
      </c>
      <c r="H7" s="38">
        <f t="shared" si="0"/>
        <v>0.3125</v>
      </c>
      <c r="I7" s="2">
        <v>7</v>
      </c>
      <c r="J7" s="2">
        <v>7</v>
      </c>
      <c r="K7" s="2">
        <v>3</v>
      </c>
      <c r="L7" s="38">
        <f t="shared" si="1"/>
        <v>0.53125</v>
      </c>
      <c r="M7" s="2">
        <v>2</v>
      </c>
      <c r="N7" s="2">
        <v>3</v>
      </c>
      <c r="O7" s="2">
        <v>0</v>
      </c>
      <c r="P7" s="38">
        <f t="shared" si="2"/>
        <v>0.15625</v>
      </c>
      <c r="Q7" s="2"/>
      <c r="R7" s="2"/>
      <c r="S7" s="2"/>
      <c r="T7" s="42">
        <f t="shared" si="3"/>
        <v>0</v>
      </c>
      <c r="U7" s="38">
        <f t="shared" si="4"/>
        <v>0.84375</v>
      </c>
      <c r="V7" s="38">
        <f t="shared" si="5"/>
        <v>1</v>
      </c>
      <c r="W7" s="3">
        <f t="shared" si="6"/>
        <v>269</v>
      </c>
      <c r="X7" s="2">
        <f t="shared" si="7"/>
        <v>8.4</v>
      </c>
    </row>
    <row r="8" spans="1:24" x14ac:dyDescent="0.25">
      <c r="A8" s="2"/>
      <c r="B8" s="3" t="s">
        <v>15</v>
      </c>
      <c r="C8" s="2" t="s">
        <v>86</v>
      </c>
      <c r="D8" s="2">
        <v>28</v>
      </c>
      <c r="E8" s="2">
        <v>0</v>
      </c>
      <c r="F8" s="2">
        <v>0</v>
      </c>
      <c r="G8" s="2">
        <v>5</v>
      </c>
      <c r="H8" s="38">
        <f t="shared" si="0"/>
        <v>0.17857142857142858</v>
      </c>
      <c r="I8" s="2">
        <v>3</v>
      </c>
      <c r="J8" s="2">
        <v>5</v>
      </c>
      <c r="K8" s="2">
        <v>1</v>
      </c>
      <c r="L8" s="38">
        <f t="shared" si="1"/>
        <v>0.32142857142857145</v>
      </c>
      <c r="M8" s="2">
        <v>8</v>
      </c>
      <c r="N8" s="2">
        <v>3</v>
      </c>
      <c r="O8" s="2">
        <v>0</v>
      </c>
      <c r="P8" s="38">
        <f t="shared" si="2"/>
        <v>0.39285714285714285</v>
      </c>
      <c r="Q8" s="2">
        <v>1</v>
      </c>
      <c r="R8" s="2">
        <v>2</v>
      </c>
      <c r="S8" s="2"/>
      <c r="T8" s="42">
        <f t="shared" si="3"/>
        <v>0.10714285714285714</v>
      </c>
      <c r="U8" s="38">
        <f t="shared" si="4"/>
        <v>0.5</v>
      </c>
      <c r="V8" s="38">
        <f t="shared" si="5"/>
        <v>0.89285714285714279</v>
      </c>
      <c r="W8" s="3">
        <f t="shared" si="6"/>
        <v>194</v>
      </c>
      <c r="X8" s="2">
        <f t="shared" si="7"/>
        <v>6.9</v>
      </c>
    </row>
    <row r="9" spans="1:24" s="18" customFormat="1" x14ac:dyDescent="0.25">
      <c r="A9" s="34"/>
      <c r="B9" s="36" t="s">
        <v>16</v>
      </c>
      <c r="C9" s="2" t="s">
        <v>86</v>
      </c>
      <c r="D9" s="34">
        <v>28</v>
      </c>
      <c r="E9" s="34">
        <v>0</v>
      </c>
      <c r="F9" s="34">
        <v>4</v>
      </c>
      <c r="G9" s="34">
        <v>4</v>
      </c>
      <c r="H9" s="45">
        <f t="shared" si="0"/>
        <v>0.2857142857142857</v>
      </c>
      <c r="I9" s="34">
        <v>5</v>
      </c>
      <c r="J9" s="34">
        <v>7</v>
      </c>
      <c r="K9" s="34">
        <v>7</v>
      </c>
      <c r="L9" s="45">
        <f t="shared" si="1"/>
        <v>0.6785714285714286</v>
      </c>
      <c r="M9" s="34">
        <v>0</v>
      </c>
      <c r="N9" s="34">
        <v>1</v>
      </c>
      <c r="O9" s="34">
        <v>0</v>
      </c>
      <c r="P9" s="45">
        <f t="shared" si="2"/>
        <v>3.5714285714285712E-2</v>
      </c>
      <c r="Q9" s="34"/>
      <c r="R9" s="34"/>
      <c r="S9" s="34"/>
      <c r="T9" s="46">
        <f t="shared" si="3"/>
        <v>0</v>
      </c>
      <c r="U9" s="45">
        <f t="shared" si="4"/>
        <v>0.9642857142857143</v>
      </c>
      <c r="V9" s="38">
        <f t="shared" si="5"/>
        <v>1</v>
      </c>
      <c r="W9" s="36">
        <f t="shared" si="6"/>
        <v>239</v>
      </c>
      <c r="X9" s="34">
        <f t="shared" si="7"/>
        <v>8.5</v>
      </c>
    </row>
    <row r="10" spans="1:24" s="18" customFormat="1" x14ac:dyDescent="0.25">
      <c r="A10" s="34"/>
      <c r="B10" s="36" t="s">
        <v>17</v>
      </c>
      <c r="C10" s="2" t="s">
        <v>86</v>
      </c>
      <c r="D10" s="34">
        <v>24</v>
      </c>
      <c r="E10" s="34">
        <v>0</v>
      </c>
      <c r="F10" s="34">
        <v>2</v>
      </c>
      <c r="G10" s="34">
        <v>4</v>
      </c>
      <c r="H10" s="45">
        <f t="shared" si="0"/>
        <v>0.25</v>
      </c>
      <c r="I10" s="34">
        <v>2</v>
      </c>
      <c r="J10" s="34">
        <v>4</v>
      </c>
      <c r="K10" s="34">
        <v>3</v>
      </c>
      <c r="L10" s="45">
        <f t="shared" si="1"/>
        <v>0.375</v>
      </c>
      <c r="M10" s="34">
        <v>4</v>
      </c>
      <c r="N10" s="34">
        <v>4</v>
      </c>
      <c r="O10" s="34">
        <v>1</v>
      </c>
      <c r="P10" s="45">
        <f t="shared" si="2"/>
        <v>0.375</v>
      </c>
      <c r="Q10" s="34"/>
      <c r="R10" s="34"/>
      <c r="S10" s="34"/>
      <c r="T10" s="46">
        <f t="shared" si="3"/>
        <v>0</v>
      </c>
      <c r="U10" s="45">
        <f t="shared" si="4"/>
        <v>0.625</v>
      </c>
      <c r="V10" s="38">
        <f t="shared" si="5"/>
        <v>1</v>
      </c>
      <c r="W10" s="36">
        <f t="shared" si="6"/>
        <v>181</v>
      </c>
      <c r="X10" s="34">
        <f t="shared" si="7"/>
        <v>7.5</v>
      </c>
    </row>
    <row r="11" spans="1:24" x14ac:dyDescent="0.25">
      <c r="A11" s="2"/>
      <c r="B11" s="3" t="s">
        <v>18</v>
      </c>
      <c r="C11" s="2" t="s">
        <v>85</v>
      </c>
      <c r="D11" s="2">
        <v>29</v>
      </c>
      <c r="E11" s="2">
        <v>0</v>
      </c>
      <c r="F11" s="2">
        <v>3</v>
      </c>
      <c r="G11" s="2">
        <v>10</v>
      </c>
      <c r="H11" s="45">
        <f t="shared" si="0"/>
        <v>0.44827586206896552</v>
      </c>
      <c r="I11" s="2">
        <v>4</v>
      </c>
      <c r="J11" s="2">
        <v>5</v>
      </c>
      <c r="K11" s="2">
        <v>5</v>
      </c>
      <c r="L11" s="38">
        <f t="shared" si="1"/>
        <v>0.48275862068965519</v>
      </c>
      <c r="M11" s="2">
        <v>2</v>
      </c>
      <c r="N11" s="2">
        <v>0</v>
      </c>
      <c r="O11" s="2">
        <v>0</v>
      </c>
      <c r="P11" s="38">
        <f t="shared" si="2"/>
        <v>6.8965517241379309E-2</v>
      </c>
      <c r="Q11" s="2"/>
      <c r="R11" s="2"/>
      <c r="S11" s="2"/>
      <c r="T11" s="42">
        <f t="shared" si="3"/>
        <v>0</v>
      </c>
      <c r="U11" s="38">
        <f t="shared" si="4"/>
        <v>0.93103448275862077</v>
      </c>
      <c r="V11" s="38">
        <f t="shared" si="5"/>
        <v>1</v>
      </c>
      <c r="W11" s="3">
        <f t="shared" si="6"/>
        <v>256</v>
      </c>
      <c r="X11" s="2">
        <f t="shared" si="7"/>
        <v>8.8000000000000007</v>
      </c>
    </row>
    <row r="12" spans="1:24" x14ac:dyDescent="0.25">
      <c r="A12" s="2"/>
      <c r="B12" s="3" t="s">
        <v>19</v>
      </c>
      <c r="C12" s="2" t="s">
        <v>86</v>
      </c>
      <c r="D12" s="2">
        <v>24</v>
      </c>
      <c r="E12" s="2">
        <v>0</v>
      </c>
      <c r="F12" s="2">
        <v>1</v>
      </c>
      <c r="G12" s="2">
        <v>3</v>
      </c>
      <c r="H12" s="38">
        <f t="shared" si="0"/>
        <v>0.16666666666666666</v>
      </c>
      <c r="I12" s="2">
        <v>5</v>
      </c>
      <c r="J12" s="2">
        <v>5</v>
      </c>
      <c r="K12" s="2">
        <v>3</v>
      </c>
      <c r="L12" s="38">
        <f t="shared" si="1"/>
        <v>0.54166666666666663</v>
      </c>
      <c r="M12" s="2">
        <v>0</v>
      </c>
      <c r="N12" s="2">
        <v>4</v>
      </c>
      <c r="O12" s="2">
        <v>0</v>
      </c>
      <c r="P12" s="38">
        <f t="shared" si="2"/>
        <v>0.16666666666666666</v>
      </c>
      <c r="Q12" s="2">
        <v>3</v>
      </c>
      <c r="R12" s="2"/>
      <c r="S12" s="2"/>
      <c r="T12" s="42">
        <f t="shared" si="3"/>
        <v>0.125</v>
      </c>
      <c r="U12" s="38">
        <f t="shared" si="4"/>
        <v>0.70833333333333326</v>
      </c>
      <c r="V12" s="38">
        <f t="shared" si="5"/>
        <v>0.87499999999999989</v>
      </c>
      <c r="W12" s="3">
        <f t="shared" si="6"/>
        <v>176</v>
      </c>
      <c r="X12" s="2">
        <f t="shared" si="7"/>
        <v>7.3</v>
      </c>
    </row>
    <row r="13" spans="1:24" x14ac:dyDescent="0.25">
      <c r="A13" s="2"/>
      <c r="B13" s="4">
        <v>10</v>
      </c>
      <c r="C13" s="2" t="s">
        <v>88</v>
      </c>
      <c r="D13" s="2">
        <v>29</v>
      </c>
      <c r="E13" s="2">
        <v>1</v>
      </c>
      <c r="F13" s="2">
        <v>0</v>
      </c>
      <c r="G13" s="2">
        <v>7</v>
      </c>
      <c r="H13" s="38">
        <f t="shared" si="0"/>
        <v>0.27586206896551724</v>
      </c>
      <c r="I13" s="2">
        <v>10</v>
      </c>
      <c r="J13" s="2">
        <v>6</v>
      </c>
      <c r="K13" s="2">
        <v>4</v>
      </c>
      <c r="L13" s="38">
        <f t="shared" si="1"/>
        <v>0.68965517241379315</v>
      </c>
      <c r="M13" s="2">
        <v>0</v>
      </c>
      <c r="N13" s="2">
        <v>1</v>
      </c>
      <c r="O13" s="2">
        <v>0</v>
      </c>
      <c r="P13" s="38">
        <f t="shared" si="2"/>
        <v>3.4482758620689655E-2</v>
      </c>
      <c r="Q13" s="2"/>
      <c r="R13" s="2"/>
      <c r="S13" s="2"/>
      <c r="T13" s="42">
        <f t="shared" si="3"/>
        <v>0</v>
      </c>
      <c r="U13" s="38">
        <f t="shared" si="4"/>
        <v>0.96551724137931039</v>
      </c>
      <c r="V13" s="38">
        <f t="shared" si="5"/>
        <v>1</v>
      </c>
      <c r="W13" s="3">
        <f t="shared" si="6"/>
        <v>253</v>
      </c>
      <c r="X13" s="2">
        <f t="shared" si="7"/>
        <v>8.6999999999999993</v>
      </c>
    </row>
    <row r="14" spans="1:24" x14ac:dyDescent="0.25">
      <c r="A14" s="2"/>
      <c r="B14" s="4">
        <v>11</v>
      </c>
      <c r="C14" s="2" t="s">
        <v>88</v>
      </c>
      <c r="D14" s="2">
        <v>27</v>
      </c>
      <c r="E14" s="2">
        <v>2</v>
      </c>
      <c r="F14" s="2">
        <v>3</v>
      </c>
      <c r="G14" s="2">
        <v>4</v>
      </c>
      <c r="H14" s="38">
        <f t="shared" si="0"/>
        <v>0.33333333333333331</v>
      </c>
      <c r="I14" s="2">
        <v>5</v>
      </c>
      <c r="J14" s="2">
        <v>4</v>
      </c>
      <c r="K14" s="2">
        <v>4</v>
      </c>
      <c r="L14" s="38">
        <f t="shared" si="1"/>
        <v>0.48148148148148145</v>
      </c>
      <c r="M14" s="2">
        <v>3</v>
      </c>
      <c r="N14" s="2">
        <v>2</v>
      </c>
      <c r="O14" s="2">
        <v>0</v>
      </c>
      <c r="P14" s="38">
        <f t="shared" si="2"/>
        <v>0.18518518518518517</v>
      </c>
      <c r="Q14" s="2">
        <v>0</v>
      </c>
      <c r="R14" s="2">
        <v>0</v>
      </c>
      <c r="S14" s="2">
        <v>0</v>
      </c>
      <c r="T14" s="42">
        <f t="shared" si="3"/>
        <v>0</v>
      </c>
      <c r="U14" s="38">
        <f t="shared" si="4"/>
        <v>0.81481481481481477</v>
      </c>
      <c r="V14" s="38">
        <f t="shared" si="5"/>
        <v>1</v>
      </c>
      <c r="W14" s="3">
        <f t="shared" si="6"/>
        <v>230</v>
      </c>
      <c r="X14" s="2">
        <f t="shared" si="7"/>
        <v>8.5</v>
      </c>
    </row>
    <row r="15" spans="1:24" x14ac:dyDescent="0.25">
      <c r="D15" s="2">
        <f>SUM(D3:D14)</f>
        <v>341</v>
      </c>
      <c r="E15" s="2">
        <f>SUM(E3:E14)</f>
        <v>4</v>
      </c>
      <c r="F15" s="2">
        <f>SUM(F3:F14)</f>
        <v>28</v>
      </c>
      <c r="G15" s="2">
        <f>SUM(G3:G14)</f>
        <v>67</v>
      </c>
      <c r="H15" s="15">
        <f>SUM(E15:G15)/D15</f>
        <v>0.29032258064516131</v>
      </c>
      <c r="I15" s="2">
        <f>SUM(I3:I14)</f>
        <v>62</v>
      </c>
      <c r="J15" s="2">
        <f>SUM(J3:J14)</f>
        <v>75</v>
      </c>
      <c r="K15" s="2">
        <f>SUM(K3:K14)</f>
        <v>46</v>
      </c>
      <c r="L15" s="15">
        <f>SUM(I15:K15)/D15</f>
        <v>0.53665689149560114</v>
      </c>
      <c r="M15" s="2">
        <f>SUM(M3:M14)</f>
        <v>28</v>
      </c>
      <c r="N15" s="2">
        <f>SUM(N3:N14)</f>
        <v>22</v>
      </c>
      <c r="O15" s="2">
        <f>SUM(O3:O14)</f>
        <v>3</v>
      </c>
      <c r="P15" s="15">
        <f>SUM(M15:O15)/D15</f>
        <v>0.15542521994134897</v>
      </c>
      <c r="Q15" s="2">
        <f>SUM(Q3:Q14)</f>
        <v>4</v>
      </c>
      <c r="R15" s="2">
        <f>SUM(R3:R14)</f>
        <v>2</v>
      </c>
      <c r="S15" s="2">
        <f>SUM(S3:S14)</f>
        <v>0</v>
      </c>
      <c r="T15" s="15">
        <f>SUM(Q15:S15)/D15</f>
        <v>1.7595307917888565E-2</v>
      </c>
      <c r="U15" s="15">
        <f>SUM(E15:G15,I15:K15)/D15</f>
        <v>0.82697947214076251</v>
      </c>
      <c r="V15" s="15">
        <f>SUM(E15:G15,I15:K15,M15:O15)/D15</f>
        <v>0.98240469208211145</v>
      </c>
      <c r="W15" s="2">
        <f>SUM(W3:W14)</f>
        <v>2812</v>
      </c>
      <c r="X15" s="30">
        <f>W15/D15</f>
        <v>8.2463343108504397</v>
      </c>
    </row>
  </sheetData>
  <mergeCells count="12">
    <mergeCell ref="W1:W2"/>
    <mergeCell ref="M1:P1"/>
    <mergeCell ref="Q1:T1"/>
    <mergeCell ref="U1:U2"/>
    <mergeCell ref="X1:X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130" zoomScaleNormal="130" workbookViewId="0">
      <selection activeCell="A10" sqref="A10:XFD10"/>
    </sheetView>
  </sheetViews>
  <sheetFormatPr defaultRowHeight="15" x14ac:dyDescent="0.25"/>
  <cols>
    <col min="1" max="1" width="4.85546875" customWidth="1"/>
    <col min="2" max="2" width="6.140625" customWidth="1"/>
    <col min="3" max="3" width="17.5703125" customWidth="1"/>
    <col min="4" max="4" width="4.28515625" customWidth="1"/>
    <col min="5" max="5" width="4.85546875" customWidth="1"/>
    <col min="6" max="6" width="4.7109375" customWidth="1"/>
    <col min="7" max="7" width="4.85546875" customWidth="1"/>
    <col min="8" max="8" width="6.85546875" customWidth="1"/>
    <col min="9" max="9" width="5.140625" customWidth="1"/>
    <col min="10" max="10" width="4.5703125" customWidth="1"/>
    <col min="11" max="11" width="5.28515625" customWidth="1"/>
    <col min="12" max="12" width="6.28515625" customWidth="1"/>
    <col min="13" max="14" width="5.140625" customWidth="1"/>
    <col min="15" max="15" width="4" customWidth="1"/>
    <col min="16" max="16" width="6" customWidth="1"/>
    <col min="17" max="17" width="4.140625" customWidth="1"/>
    <col min="18" max="18" width="5" customWidth="1"/>
    <col min="19" max="19" width="4.42578125" customWidth="1"/>
    <col min="20" max="20" width="5.28515625" customWidth="1"/>
    <col min="21" max="22" width="6.28515625" customWidth="1"/>
    <col min="23" max="23" width="5.28515625" customWidth="1"/>
  </cols>
  <sheetData>
    <row r="1" spans="1:24" ht="56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ht="25.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13" t="s">
        <v>14</v>
      </c>
      <c r="C3" s="2" t="s">
        <v>50</v>
      </c>
      <c r="D3" s="2">
        <v>32</v>
      </c>
      <c r="E3" s="2">
        <v>0</v>
      </c>
      <c r="F3" s="2">
        <v>0</v>
      </c>
      <c r="G3" s="2">
        <v>2</v>
      </c>
      <c r="H3" s="38">
        <f t="shared" ref="H3:H10" si="0">(E3+F3+G3)/D3</f>
        <v>6.25E-2</v>
      </c>
      <c r="I3" s="2">
        <v>4</v>
      </c>
      <c r="J3" s="2">
        <v>4</v>
      </c>
      <c r="K3" s="2">
        <v>7</v>
      </c>
      <c r="L3" s="38">
        <f t="shared" ref="L3:L10" si="1">(I3+J3+K3)/D3</f>
        <v>0.46875</v>
      </c>
      <c r="M3" s="2">
        <v>3</v>
      </c>
      <c r="N3" s="2">
        <v>5</v>
      </c>
      <c r="O3" s="2">
        <v>4</v>
      </c>
      <c r="P3" s="38">
        <f t="shared" ref="P3:P10" si="2">(M3+N3+O3)/D3</f>
        <v>0.375</v>
      </c>
      <c r="Q3" s="2">
        <v>3</v>
      </c>
      <c r="R3" s="2"/>
      <c r="S3" s="2"/>
      <c r="T3" s="42">
        <f t="shared" ref="T3:T10" si="3">(Q3+R3+S3)/D3</f>
        <v>9.375E-2</v>
      </c>
      <c r="U3" s="38">
        <f t="shared" ref="U3:U10" si="4">H3+L3</f>
        <v>0.53125</v>
      </c>
      <c r="V3" s="42">
        <f>H3+L3+P3</f>
        <v>0.90625</v>
      </c>
      <c r="W3" s="5">
        <f>E3*12+F3*11+G3*10+I3*9+J3*8+K3*7+M3*6+N3*5+O3*4+Q3*3+R3*2+S3*1</f>
        <v>205</v>
      </c>
      <c r="X3" s="2">
        <f>ROUND(W3/D3,1)</f>
        <v>6.4</v>
      </c>
    </row>
    <row r="4" spans="1:24" x14ac:dyDescent="0.25">
      <c r="A4" s="2"/>
      <c r="B4" s="13" t="s">
        <v>15</v>
      </c>
      <c r="C4" s="2" t="s">
        <v>50</v>
      </c>
      <c r="D4" s="2">
        <v>28</v>
      </c>
      <c r="E4" s="2">
        <v>0</v>
      </c>
      <c r="F4" s="2">
        <v>0</v>
      </c>
      <c r="G4" s="2">
        <v>0</v>
      </c>
      <c r="H4" s="38">
        <f t="shared" si="0"/>
        <v>0</v>
      </c>
      <c r="I4" s="2">
        <v>1</v>
      </c>
      <c r="J4" s="2">
        <v>2</v>
      </c>
      <c r="K4" s="2">
        <v>3</v>
      </c>
      <c r="L4" s="38">
        <f t="shared" si="1"/>
        <v>0.21428571428571427</v>
      </c>
      <c r="M4" s="2">
        <v>1</v>
      </c>
      <c r="N4" s="2">
        <v>5</v>
      </c>
      <c r="O4" s="2">
        <v>10</v>
      </c>
      <c r="P4" s="38">
        <f t="shared" si="2"/>
        <v>0.5714285714285714</v>
      </c>
      <c r="Q4" s="2">
        <v>3</v>
      </c>
      <c r="R4" s="2">
        <v>3</v>
      </c>
      <c r="S4" s="2"/>
      <c r="T4" s="42">
        <f t="shared" si="3"/>
        <v>0.21428571428571427</v>
      </c>
      <c r="U4" s="38">
        <f t="shared" si="4"/>
        <v>0.21428571428571427</v>
      </c>
      <c r="V4" s="42">
        <f t="shared" ref="V4:V10" si="5">H4+L4+P4</f>
        <v>0.7857142857142857</v>
      </c>
      <c r="W4" s="5">
        <f t="shared" ref="W4:W10" si="6">E4*12+F4*11+G4*10+I4*9+J4*8+K4*7+M4*6+N4*5+O4*4+Q4*3+R4*2+S4*1</f>
        <v>132</v>
      </c>
      <c r="X4" s="2">
        <f t="shared" ref="X4:X10" si="7">ROUND(W4/D4,1)</f>
        <v>4.7</v>
      </c>
    </row>
    <row r="5" spans="1:24" x14ac:dyDescent="0.25">
      <c r="A5" s="2"/>
      <c r="B5" s="13" t="s">
        <v>16</v>
      </c>
      <c r="C5" s="2" t="s">
        <v>49</v>
      </c>
      <c r="D5" s="2">
        <v>28</v>
      </c>
      <c r="E5" s="2">
        <v>0</v>
      </c>
      <c r="F5" s="2">
        <v>1</v>
      </c>
      <c r="G5" s="2">
        <v>4</v>
      </c>
      <c r="H5" s="38">
        <f t="shared" si="0"/>
        <v>0.17857142857142858</v>
      </c>
      <c r="I5" s="2">
        <v>2</v>
      </c>
      <c r="J5" s="2">
        <v>1</v>
      </c>
      <c r="K5" s="2">
        <v>3</v>
      </c>
      <c r="L5" s="38">
        <f t="shared" si="1"/>
        <v>0.21428571428571427</v>
      </c>
      <c r="M5" s="2">
        <v>4</v>
      </c>
      <c r="N5" s="2">
        <v>5</v>
      </c>
      <c r="O5" s="2">
        <v>7</v>
      </c>
      <c r="P5" s="38">
        <f t="shared" si="2"/>
        <v>0.5714285714285714</v>
      </c>
      <c r="Q5" s="2">
        <v>1</v>
      </c>
      <c r="R5" s="2"/>
      <c r="S5" s="2"/>
      <c r="T5" s="42">
        <f t="shared" si="3"/>
        <v>3.5714285714285712E-2</v>
      </c>
      <c r="U5" s="38">
        <f t="shared" si="4"/>
        <v>0.39285714285714285</v>
      </c>
      <c r="V5" s="42">
        <f t="shared" si="5"/>
        <v>0.96428571428571419</v>
      </c>
      <c r="W5" s="5">
        <f t="shared" si="6"/>
        <v>178</v>
      </c>
      <c r="X5" s="2">
        <f t="shared" si="7"/>
        <v>6.4</v>
      </c>
    </row>
    <row r="6" spans="1:24" x14ac:dyDescent="0.25">
      <c r="A6" s="2"/>
      <c r="B6" s="13" t="s">
        <v>17</v>
      </c>
      <c r="C6" s="2" t="s">
        <v>50</v>
      </c>
      <c r="D6" s="2">
        <v>25</v>
      </c>
      <c r="E6" s="2">
        <v>0</v>
      </c>
      <c r="F6" s="2">
        <v>0</v>
      </c>
      <c r="G6" s="2">
        <v>0</v>
      </c>
      <c r="H6" s="38">
        <f t="shared" si="0"/>
        <v>0</v>
      </c>
      <c r="I6" s="2">
        <v>3</v>
      </c>
      <c r="J6" s="2">
        <v>4</v>
      </c>
      <c r="K6" s="2">
        <v>3</v>
      </c>
      <c r="L6" s="38">
        <f t="shared" si="1"/>
        <v>0.4</v>
      </c>
      <c r="M6" s="2">
        <v>1</v>
      </c>
      <c r="N6" s="2">
        <v>1</v>
      </c>
      <c r="O6" s="2">
        <v>9</v>
      </c>
      <c r="P6" s="38">
        <f t="shared" si="2"/>
        <v>0.44</v>
      </c>
      <c r="Q6" s="2">
        <v>2</v>
      </c>
      <c r="R6" s="2">
        <v>2</v>
      </c>
      <c r="S6" s="2"/>
      <c r="T6" s="42">
        <f t="shared" si="3"/>
        <v>0.16</v>
      </c>
      <c r="U6" s="38">
        <f t="shared" si="4"/>
        <v>0.4</v>
      </c>
      <c r="V6" s="42">
        <f t="shared" si="5"/>
        <v>0.84000000000000008</v>
      </c>
      <c r="W6" s="5">
        <f t="shared" si="6"/>
        <v>137</v>
      </c>
      <c r="X6" s="2">
        <f t="shared" si="7"/>
        <v>5.5</v>
      </c>
    </row>
    <row r="7" spans="1:24" x14ac:dyDescent="0.25">
      <c r="A7" s="2"/>
      <c r="B7" s="13" t="s">
        <v>18</v>
      </c>
      <c r="C7" s="2" t="s">
        <v>49</v>
      </c>
      <c r="D7" s="2">
        <v>29</v>
      </c>
      <c r="E7" s="2">
        <v>0</v>
      </c>
      <c r="F7" s="2">
        <v>3</v>
      </c>
      <c r="G7" s="2">
        <v>3</v>
      </c>
      <c r="H7" s="38">
        <f t="shared" si="0"/>
        <v>0.20689655172413793</v>
      </c>
      <c r="I7" s="2">
        <v>2</v>
      </c>
      <c r="J7" s="2">
        <v>5</v>
      </c>
      <c r="K7" s="2">
        <v>4</v>
      </c>
      <c r="L7" s="38">
        <f t="shared" si="1"/>
        <v>0.37931034482758619</v>
      </c>
      <c r="M7" s="2">
        <v>5</v>
      </c>
      <c r="N7" s="2">
        <v>6</v>
      </c>
      <c r="O7" s="2">
        <v>1</v>
      </c>
      <c r="P7" s="38">
        <f t="shared" si="2"/>
        <v>0.41379310344827586</v>
      </c>
      <c r="Q7" s="2">
        <v>0</v>
      </c>
      <c r="R7" s="2">
        <v>0</v>
      </c>
      <c r="S7" s="2"/>
      <c r="T7" s="42">
        <f t="shared" si="3"/>
        <v>0</v>
      </c>
      <c r="U7" s="38">
        <f t="shared" si="4"/>
        <v>0.58620689655172409</v>
      </c>
      <c r="V7" s="42">
        <f t="shared" si="5"/>
        <v>1</v>
      </c>
      <c r="W7" s="5">
        <f t="shared" si="6"/>
        <v>213</v>
      </c>
      <c r="X7" s="2">
        <f t="shared" si="7"/>
        <v>7.3</v>
      </c>
    </row>
    <row r="8" spans="1:24" x14ac:dyDescent="0.25">
      <c r="A8" s="2"/>
      <c r="B8" s="13" t="s">
        <v>19</v>
      </c>
      <c r="C8" s="2" t="s">
        <v>50</v>
      </c>
      <c r="D8" s="2">
        <v>26</v>
      </c>
      <c r="E8" s="2">
        <v>0</v>
      </c>
      <c r="F8" s="2">
        <v>0</v>
      </c>
      <c r="G8" s="2">
        <v>0</v>
      </c>
      <c r="H8" s="38">
        <f t="shared" si="0"/>
        <v>0</v>
      </c>
      <c r="I8" s="2">
        <v>6</v>
      </c>
      <c r="J8" s="2">
        <v>4</v>
      </c>
      <c r="K8" s="2">
        <v>1</v>
      </c>
      <c r="L8" s="38">
        <f t="shared" si="1"/>
        <v>0.42307692307692307</v>
      </c>
      <c r="M8" s="2">
        <v>4</v>
      </c>
      <c r="N8" s="2">
        <v>4</v>
      </c>
      <c r="O8" s="2">
        <v>4</v>
      </c>
      <c r="P8" s="38">
        <f t="shared" si="2"/>
        <v>0.46153846153846156</v>
      </c>
      <c r="Q8" s="2">
        <v>3</v>
      </c>
      <c r="R8" s="2"/>
      <c r="S8" s="2"/>
      <c r="T8" s="42">
        <f t="shared" si="3"/>
        <v>0.11538461538461539</v>
      </c>
      <c r="U8" s="38">
        <f t="shared" si="4"/>
        <v>0.42307692307692307</v>
      </c>
      <c r="V8" s="42">
        <f t="shared" si="5"/>
        <v>0.88461538461538458</v>
      </c>
      <c r="W8" s="5">
        <f t="shared" si="6"/>
        <v>162</v>
      </c>
      <c r="X8" s="2">
        <f t="shared" si="7"/>
        <v>6.2</v>
      </c>
    </row>
    <row r="9" spans="1:24" x14ac:dyDescent="0.25">
      <c r="A9" s="2"/>
      <c r="B9" s="4">
        <v>10</v>
      </c>
      <c r="C9" s="2" t="s">
        <v>50</v>
      </c>
      <c r="D9" s="2">
        <v>29</v>
      </c>
      <c r="E9" s="2">
        <v>0</v>
      </c>
      <c r="F9" s="2">
        <v>0</v>
      </c>
      <c r="G9" s="2">
        <v>2</v>
      </c>
      <c r="H9" s="38">
        <f t="shared" si="0"/>
        <v>6.8965517241379309E-2</v>
      </c>
      <c r="I9" s="2">
        <v>1</v>
      </c>
      <c r="J9" s="2">
        <v>8</v>
      </c>
      <c r="K9" s="2">
        <v>4</v>
      </c>
      <c r="L9" s="38">
        <f t="shared" si="1"/>
        <v>0.44827586206896552</v>
      </c>
      <c r="M9" s="2">
        <v>6</v>
      </c>
      <c r="N9" s="2">
        <v>6</v>
      </c>
      <c r="O9" s="2">
        <v>1</v>
      </c>
      <c r="P9" s="38">
        <f t="shared" si="2"/>
        <v>0.44827586206896552</v>
      </c>
      <c r="Q9" s="2">
        <v>1</v>
      </c>
      <c r="R9" s="2"/>
      <c r="S9" s="2"/>
      <c r="T9" s="42">
        <f t="shared" si="3"/>
        <v>3.4482758620689655E-2</v>
      </c>
      <c r="U9" s="38">
        <f t="shared" si="4"/>
        <v>0.51724137931034486</v>
      </c>
      <c r="V9" s="42">
        <f t="shared" si="5"/>
        <v>0.96551724137931039</v>
      </c>
      <c r="W9" s="5">
        <f t="shared" si="6"/>
        <v>194</v>
      </c>
      <c r="X9" s="2">
        <f t="shared" si="7"/>
        <v>6.7</v>
      </c>
    </row>
    <row r="10" spans="1:24" x14ac:dyDescent="0.25">
      <c r="A10" s="2"/>
      <c r="B10" s="4">
        <v>11</v>
      </c>
      <c r="C10" s="2" t="s">
        <v>50</v>
      </c>
      <c r="D10" s="2">
        <v>28</v>
      </c>
      <c r="E10" s="2">
        <v>0</v>
      </c>
      <c r="F10" s="2">
        <v>5</v>
      </c>
      <c r="G10" s="2">
        <v>2</v>
      </c>
      <c r="H10" s="38">
        <f t="shared" si="0"/>
        <v>0.25</v>
      </c>
      <c r="I10" s="2">
        <v>6</v>
      </c>
      <c r="J10" s="2">
        <v>4</v>
      </c>
      <c r="K10" s="2">
        <v>4</v>
      </c>
      <c r="L10" s="38">
        <f t="shared" si="1"/>
        <v>0.5</v>
      </c>
      <c r="M10" s="2">
        <v>4</v>
      </c>
      <c r="N10" s="2">
        <v>2</v>
      </c>
      <c r="O10" s="2">
        <v>0</v>
      </c>
      <c r="P10" s="38">
        <f t="shared" si="2"/>
        <v>0.21428571428571427</v>
      </c>
      <c r="Q10" s="2">
        <v>1</v>
      </c>
      <c r="R10" s="2"/>
      <c r="S10" s="2"/>
      <c r="T10" s="42">
        <f t="shared" si="3"/>
        <v>3.5714285714285712E-2</v>
      </c>
      <c r="U10" s="38">
        <f t="shared" si="4"/>
        <v>0.75</v>
      </c>
      <c r="V10" s="42">
        <f t="shared" si="5"/>
        <v>0.9642857142857143</v>
      </c>
      <c r="W10" s="5">
        <f t="shared" si="6"/>
        <v>226</v>
      </c>
      <c r="X10" s="2">
        <f t="shared" si="7"/>
        <v>8.1</v>
      </c>
    </row>
    <row r="11" spans="1:24" x14ac:dyDescent="0.25">
      <c r="D11" s="2">
        <f>SUM(D3:D10)</f>
        <v>225</v>
      </c>
      <c r="E11" s="2">
        <f>SUM(E3:E10)</f>
        <v>0</v>
      </c>
      <c r="F11" s="2">
        <f>SUM(F3:F10)</f>
        <v>9</v>
      </c>
      <c r="G11" s="2">
        <f>SUM(G3:G10)</f>
        <v>13</v>
      </c>
      <c r="H11" s="15">
        <f>SUM(E11:G11)/D11</f>
        <v>9.7777777777777783E-2</v>
      </c>
      <c r="I11" s="2">
        <f>SUM(I3:I10)</f>
        <v>25</v>
      </c>
      <c r="J11" s="2">
        <f>SUM(J3:J10)</f>
        <v>32</v>
      </c>
      <c r="K11" s="2">
        <f>SUM(K3:K10)</f>
        <v>29</v>
      </c>
      <c r="L11" s="15">
        <f>SUM(I11:K11)/D11</f>
        <v>0.38222222222222224</v>
      </c>
      <c r="M11" s="2">
        <f>SUM(M3:M10)</f>
        <v>28</v>
      </c>
      <c r="N11" s="2">
        <f>SUM(N3:N10)</f>
        <v>34</v>
      </c>
      <c r="O11" s="2">
        <f>SUM(O3:O10)</f>
        <v>36</v>
      </c>
      <c r="P11" s="15">
        <f>SUM(M11:O11)/D11</f>
        <v>0.43555555555555553</v>
      </c>
      <c r="Q11" s="2">
        <f>SUM(Q3:Q10)</f>
        <v>14</v>
      </c>
      <c r="R11" s="2">
        <f>SUM(R3:R10)</f>
        <v>5</v>
      </c>
      <c r="S11" s="2">
        <f>SUM(S3:S10)</f>
        <v>0</v>
      </c>
      <c r="T11" s="15">
        <f>SUM(Q11:S11)/D11</f>
        <v>8.4444444444444447E-2</v>
      </c>
      <c r="U11" s="15">
        <f>SUM(E11:G11,I11:K11)/D11</f>
        <v>0.48</v>
      </c>
      <c r="V11" s="15">
        <f>SUM(E11:G11,I11:K11,M11:O11)/D11</f>
        <v>0.91555555555555557</v>
      </c>
      <c r="W11" s="2">
        <f>SUM(W3:W10)</f>
        <v>1447</v>
      </c>
      <c r="X11" s="14">
        <f>W11/D11</f>
        <v>6.431111111111111</v>
      </c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120" zoomScaleNormal="120" workbookViewId="0">
      <selection activeCell="A7" sqref="A7:XFD7"/>
    </sheetView>
  </sheetViews>
  <sheetFormatPr defaultRowHeight="15" x14ac:dyDescent="0.25"/>
  <cols>
    <col min="1" max="1" width="5.28515625" customWidth="1"/>
    <col min="2" max="2" width="6.140625" customWidth="1"/>
    <col min="3" max="3" width="15.85546875" customWidth="1"/>
    <col min="4" max="5" width="5.140625" customWidth="1"/>
    <col min="6" max="7" width="4.42578125" customWidth="1"/>
    <col min="8" max="8" width="7.140625" customWidth="1"/>
    <col min="9" max="9" width="4.42578125" customWidth="1"/>
    <col min="10" max="10" width="4" customWidth="1"/>
    <col min="11" max="11" width="4.5703125" customWidth="1"/>
    <col min="12" max="12" width="7.42578125" customWidth="1"/>
    <col min="13" max="13" width="4.85546875" customWidth="1"/>
    <col min="14" max="15" width="4.5703125" customWidth="1"/>
    <col min="16" max="16" width="6.5703125" customWidth="1"/>
    <col min="17" max="17" width="3.85546875" customWidth="1"/>
    <col min="18" max="18" width="4.140625" customWidth="1"/>
    <col min="19" max="19" width="3.85546875" customWidth="1"/>
    <col min="20" max="20" width="5.85546875" customWidth="1"/>
    <col min="21" max="21" width="6.5703125" customWidth="1"/>
    <col min="22" max="22" width="7.85546875" customWidth="1"/>
    <col min="23" max="23" width="6" customWidth="1"/>
    <col min="24" max="24" width="5.7109375" customWidth="1"/>
  </cols>
  <sheetData>
    <row r="1" spans="1:24" ht="59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ht="23.2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 t="s">
        <v>14</v>
      </c>
      <c r="C3" s="2" t="s">
        <v>25</v>
      </c>
      <c r="D3" s="2">
        <v>32</v>
      </c>
      <c r="E3" s="2">
        <v>0</v>
      </c>
      <c r="F3" s="2">
        <v>2</v>
      </c>
      <c r="G3" s="2">
        <v>3</v>
      </c>
      <c r="H3" s="38">
        <f t="shared" ref="H3:H10" si="0">(E3+F3+G3)/D3</f>
        <v>0.15625</v>
      </c>
      <c r="I3" s="2">
        <v>7</v>
      </c>
      <c r="J3" s="2">
        <v>4</v>
      </c>
      <c r="K3" s="2">
        <v>6</v>
      </c>
      <c r="L3" s="38">
        <f t="shared" ref="L3:L10" si="1">(I3+J3+K3)/D3</f>
        <v>0.53125</v>
      </c>
      <c r="M3" s="2">
        <v>2</v>
      </c>
      <c r="N3" s="2">
        <v>3</v>
      </c>
      <c r="O3" s="2">
        <v>2</v>
      </c>
      <c r="P3" s="38">
        <f t="shared" ref="P3:P10" si="2">(M3+N3+O3)/D3</f>
        <v>0.21875</v>
      </c>
      <c r="Q3" s="2">
        <v>1</v>
      </c>
      <c r="R3" s="2">
        <v>2</v>
      </c>
      <c r="S3" s="2"/>
      <c r="T3" s="42">
        <f t="shared" ref="T3:T10" si="3">(Q3+R3+S3)/D3</f>
        <v>9.375E-2</v>
      </c>
      <c r="U3" s="38">
        <f t="shared" ref="U3:U10" si="4">H3+L3</f>
        <v>0.6875</v>
      </c>
      <c r="V3" s="38">
        <f>H3+L3+P3</f>
        <v>0.90625</v>
      </c>
      <c r="W3" s="2">
        <f>E3*12+F3*11+G3*10+I3*9+J3*8+K3*7+M3*6+N3*5+O3*4+Q3*3+R3*2+S3*1</f>
        <v>231</v>
      </c>
      <c r="X3" s="2">
        <f>ROUND(W3/D3,1)</f>
        <v>7.2</v>
      </c>
    </row>
    <row r="4" spans="1:24" x14ac:dyDescent="0.25">
      <c r="A4" s="2"/>
      <c r="B4" s="13" t="s">
        <v>15</v>
      </c>
      <c r="C4" s="2" t="s">
        <v>25</v>
      </c>
      <c r="D4" s="2">
        <v>28</v>
      </c>
      <c r="E4" s="2">
        <v>0</v>
      </c>
      <c r="F4" s="2">
        <v>2</v>
      </c>
      <c r="G4" s="2">
        <v>1</v>
      </c>
      <c r="H4" s="38">
        <f t="shared" si="0"/>
        <v>0.10714285714285714</v>
      </c>
      <c r="I4" s="2">
        <v>5</v>
      </c>
      <c r="J4" s="2">
        <v>3</v>
      </c>
      <c r="K4" s="2">
        <v>3</v>
      </c>
      <c r="L4" s="38">
        <f t="shared" si="1"/>
        <v>0.39285714285714285</v>
      </c>
      <c r="M4" s="2">
        <v>6</v>
      </c>
      <c r="N4" s="2">
        <v>2</v>
      </c>
      <c r="O4" s="2">
        <v>6</v>
      </c>
      <c r="P4" s="38">
        <f t="shared" si="2"/>
        <v>0.5</v>
      </c>
      <c r="Q4" s="2"/>
      <c r="R4" s="2"/>
      <c r="S4" s="2"/>
      <c r="T4" s="42">
        <f t="shared" si="3"/>
        <v>0</v>
      </c>
      <c r="U4" s="38">
        <f t="shared" si="4"/>
        <v>0.5</v>
      </c>
      <c r="V4" s="38">
        <f t="shared" ref="V4:V10" si="5">H4+L4+P4</f>
        <v>1</v>
      </c>
      <c r="W4" s="2">
        <f t="shared" ref="W4:W10" si="6">E4*12+F4*11+G4*10+I4*9+J4*8+K4*7+M4*6+N4*5+O4*4+Q4*3+R4*2+S4*1</f>
        <v>192</v>
      </c>
      <c r="X4" s="2">
        <f t="shared" ref="X4:X10" si="7">ROUND(W4/D4,1)</f>
        <v>6.9</v>
      </c>
    </row>
    <row r="5" spans="1:24" x14ac:dyDescent="0.25">
      <c r="A5" s="2"/>
      <c r="B5" s="13" t="s">
        <v>16</v>
      </c>
      <c r="C5" s="2" t="s">
        <v>25</v>
      </c>
      <c r="D5" s="2">
        <v>28</v>
      </c>
      <c r="E5" s="2">
        <v>0</v>
      </c>
      <c r="F5" s="2">
        <v>4</v>
      </c>
      <c r="G5" s="2">
        <v>3</v>
      </c>
      <c r="H5" s="38">
        <f t="shared" si="0"/>
        <v>0.25</v>
      </c>
      <c r="I5" s="2">
        <v>3</v>
      </c>
      <c r="J5" s="2">
        <v>3</v>
      </c>
      <c r="K5" s="2">
        <v>5</v>
      </c>
      <c r="L5" s="38">
        <f t="shared" si="1"/>
        <v>0.39285714285714285</v>
      </c>
      <c r="M5" s="2">
        <v>0</v>
      </c>
      <c r="N5" s="2">
        <v>4</v>
      </c>
      <c r="O5" s="2">
        <v>6</v>
      </c>
      <c r="P5" s="38">
        <f t="shared" si="2"/>
        <v>0.35714285714285715</v>
      </c>
      <c r="Q5" s="2"/>
      <c r="R5" s="2"/>
      <c r="S5" s="2"/>
      <c r="T5" s="42">
        <f t="shared" si="3"/>
        <v>0</v>
      </c>
      <c r="U5" s="38">
        <f t="shared" si="4"/>
        <v>0.64285714285714279</v>
      </c>
      <c r="V5" s="38">
        <f t="shared" si="5"/>
        <v>1</v>
      </c>
      <c r="W5" s="2">
        <f t="shared" si="6"/>
        <v>204</v>
      </c>
      <c r="X5" s="2">
        <f t="shared" si="7"/>
        <v>7.3</v>
      </c>
    </row>
    <row r="6" spans="1:24" x14ac:dyDescent="0.25">
      <c r="A6" s="2"/>
      <c r="B6" s="13" t="s">
        <v>17</v>
      </c>
      <c r="C6" s="2" t="s">
        <v>25</v>
      </c>
      <c r="D6" s="2">
        <v>25</v>
      </c>
      <c r="E6" s="2">
        <v>0</v>
      </c>
      <c r="F6" s="2">
        <v>2</v>
      </c>
      <c r="G6" s="2">
        <v>1</v>
      </c>
      <c r="H6" s="38">
        <f t="shared" si="0"/>
        <v>0.12</v>
      </c>
      <c r="I6" s="2">
        <v>4</v>
      </c>
      <c r="J6" s="2">
        <v>4</v>
      </c>
      <c r="K6" s="2">
        <v>0</v>
      </c>
      <c r="L6" s="38">
        <f t="shared" si="1"/>
        <v>0.32</v>
      </c>
      <c r="M6" s="2">
        <v>2</v>
      </c>
      <c r="N6" s="2">
        <v>2</v>
      </c>
      <c r="O6" s="2">
        <v>7</v>
      </c>
      <c r="P6" s="38">
        <f t="shared" si="2"/>
        <v>0.44</v>
      </c>
      <c r="Q6" s="2">
        <v>2</v>
      </c>
      <c r="R6" s="2">
        <v>1</v>
      </c>
      <c r="S6" s="2"/>
      <c r="T6" s="42">
        <f t="shared" si="3"/>
        <v>0.12</v>
      </c>
      <c r="U6" s="38">
        <f t="shared" si="4"/>
        <v>0.44</v>
      </c>
      <c r="V6" s="38">
        <f t="shared" si="5"/>
        <v>0.88</v>
      </c>
      <c r="W6" s="2">
        <f t="shared" si="6"/>
        <v>158</v>
      </c>
      <c r="X6" s="2">
        <f t="shared" si="7"/>
        <v>6.3</v>
      </c>
    </row>
    <row r="7" spans="1:24" x14ac:dyDescent="0.25">
      <c r="A7" s="2"/>
      <c r="B7" s="13" t="s">
        <v>18</v>
      </c>
      <c r="C7" s="2" t="s">
        <v>25</v>
      </c>
      <c r="D7" s="2">
        <v>29</v>
      </c>
      <c r="E7" s="2">
        <v>0</v>
      </c>
      <c r="F7" s="2">
        <v>2</v>
      </c>
      <c r="G7" s="2">
        <v>5</v>
      </c>
      <c r="H7" s="38">
        <f t="shared" si="0"/>
        <v>0.2413793103448276</v>
      </c>
      <c r="I7" s="2">
        <v>2</v>
      </c>
      <c r="J7" s="2">
        <v>3</v>
      </c>
      <c r="K7" s="2">
        <v>2</v>
      </c>
      <c r="L7" s="38">
        <f t="shared" si="1"/>
        <v>0.2413793103448276</v>
      </c>
      <c r="M7" s="2">
        <v>3</v>
      </c>
      <c r="N7" s="2">
        <v>8</v>
      </c>
      <c r="O7" s="2">
        <v>4</v>
      </c>
      <c r="P7" s="38">
        <f t="shared" si="2"/>
        <v>0.51724137931034486</v>
      </c>
      <c r="Q7" s="2"/>
      <c r="R7" s="2"/>
      <c r="S7" s="2"/>
      <c r="T7" s="42">
        <f t="shared" si="3"/>
        <v>0</v>
      </c>
      <c r="U7" s="38">
        <f t="shared" si="4"/>
        <v>0.48275862068965519</v>
      </c>
      <c r="V7" s="38">
        <f t="shared" si="5"/>
        <v>1</v>
      </c>
      <c r="W7" s="2">
        <f t="shared" si="6"/>
        <v>202</v>
      </c>
      <c r="X7" s="2">
        <f t="shared" si="7"/>
        <v>7</v>
      </c>
    </row>
    <row r="8" spans="1:24" x14ac:dyDescent="0.25">
      <c r="A8" s="2"/>
      <c r="B8" s="13" t="s">
        <v>19</v>
      </c>
      <c r="C8" s="2" t="s">
        <v>25</v>
      </c>
      <c r="D8" s="2">
        <v>26</v>
      </c>
      <c r="E8" s="2">
        <v>0</v>
      </c>
      <c r="F8" s="2">
        <v>0</v>
      </c>
      <c r="G8" s="2">
        <v>4</v>
      </c>
      <c r="H8" s="38">
        <f t="shared" si="0"/>
        <v>0.15384615384615385</v>
      </c>
      <c r="I8" s="2">
        <v>3</v>
      </c>
      <c r="J8" s="2">
        <v>4</v>
      </c>
      <c r="K8" s="2">
        <v>1</v>
      </c>
      <c r="L8" s="38">
        <f t="shared" si="1"/>
        <v>0.30769230769230771</v>
      </c>
      <c r="M8" s="2">
        <v>2</v>
      </c>
      <c r="N8" s="2">
        <v>3</v>
      </c>
      <c r="O8" s="2">
        <v>1</v>
      </c>
      <c r="P8" s="38">
        <f t="shared" si="2"/>
        <v>0.23076923076923078</v>
      </c>
      <c r="Q8" s="2">
        <v>5</v>
      </c>
      <c r="R8" s="2">
        <v>3</v>
      </c>
      <c r="S8" s="2"/>
      <c r="T8" s="42">
        <f t="shared" si="3"/>
        <v>0.30769230769230771</v>
      </c>
      <c r="U8" s="38">
        <f t="shared" si="4"/>
        <v>0.46153846153846156</v>
      </c>
      <c r="V8" s="38">
        <f t="shared" si="5"/>
        <v>0.69230769230769229</v>
      </c>
      <c r="W8" s="2">
        <f t="shared" si="6"/>
        <v>158</v>
      </c>
      <c r="X8" s="2">
        <f t="shared" si="7"/>
        <v>6.1</v>
      </c>
    </row>
    <row r="9" spans="1:24" x14ac:dyDescent="0.25">
      <c r="A9" s="2"/>
      <c r="B9" s="4">
        <v>10</v>
      </c>
      <c r="C9" s="2" t="s">
        <v>25</v>
      </c>
      <c r="D9" s="2">
        <v>29</v>
      </c>
      <c r="E9" s="2"/>
      <c r="F9" s="2">
        <v>0</v>
      </c>
      <c r="G9" s="2">
        <v>5</v>
      </c>
      <c r="H9" s="38">
        <f t="shared" si="0"/>
        <v>0.17241379310344829</v>
      </c>
      <c r="I9" s="2">
        <v>4</v>
      </c>
      <c r="J9" s="2">
        <v>3</v>
      </c>
      <c r="K9" s="2">
        <v>5</v>
      </c>
      <c r="L9" s="38">
        <f t="shared" si="1"/>
        <v>0.41379310344827586</v>
      </c>
      <c r="M9" s="2">
        <v>5</v>
      </c>
      <c r="N9" s="2">
        <v>3</v>
      </c>
      <c r="O9" s="2">
        <v>4</v>
      </c>
      <c r="P9" s="38">
        <f t="shared" si="2"/>
        <v>0.41379310344827586</v>
      </c>
      <c r="Q9" s="2">
        <v>0</v>
      </c>
      <c r="R9" s="2">
        <v>0</v>
      </c>
      <c r="S9" s="2"/>
      <c r="T9" s="42">
        <f t="shared" si="3"/>
        <v>0</v>
      </c>
      <c r="U9" s="38">
        <f t="shared" si="4"/>
        <v>0.5862068965517242</v>
      </c>
      <c r="V9" s="38">
        <f t="shared" si="5"/>
        <v>1</v>
      </c>
      <c r="W9" s="2">
        <f t="shared" si="6"/>
        <v>206</v>
      </c>
      <c r="X9" s="2">
        <f t="shared" si="7"/>
        <v>7.1</v>
      </c>
    </row>
    <row r="10" spans="1:24" x14ac:dyDescent="0.25">
      <c r="A10" s="2"/>
      <c r="B10" s="4">
        <v>11</v>
      </c>
      <c r="C10" s="2" t="s">
        <v>25</v>
      </c>
      <c r="D10" s="47">
        <v>28</v>
      </c>
      <c r="E10" s="47">
        <v>0</v>
      </c>
      <c r="F10" s="47">
        <v>3</v>
      </c>
      <c r="G10" s="47">
        <v>2</v>
      </c>
      <c r="H10" s="48">
        <f t="shared" si="0"/>
        <v>0.17857142857142858</v>
      </c>
      <c r="I10" s="47">
        <v>6</v>
      </c>
      <c r="J10" s="47">
        <v>3</v>
      </c>
      <c r="K10" s="47">
        <v>3</v>
      </c>
      <c r="L10" s="48">
        <f t="shared" si="1"/>
        <v>0.42857142857142855</v>
      </c>
      <c r="M10" s="47">
        <v>2</v>
      </c>
      <c r="N10" s="47">
        <v>5</v>
      </c>
      <c r="O10" s="47">
        <v>3</v>
      </c>
      <c r="P10" s="48">
        <f t="shared" si="2"/>
        <v>0.35714285714285715</v>
      </c>
      <c r="Q10" s="47">
        <v>1</v>
      </c>
      <c r="R10" s="47"/>
      <c r="S10" s="47"/>
      <c r="T10" s="49">
        <f t="shared" si="3"/>
        <v>3.5714285714285712E-2</v>
      </c>
      <c r="U10" s="48">
        <f t="shared" si="4"/>
        <v>0.6071428571428571</v>
      </c>
      <c r="V10" s="38">
        <f t="shared" si="5"/>
        <v>0.96428571428571419</v>
      </c>
      <c r="W10" s="47">
        <f t="shared" si="6"/>
        <v>204</v>
      </c>
      <c r="X10" s="2">
        <f t="shared" si="7"/>
        <v>7.3</v>
      </c>
    </row>
    <row r="11" spans="1:24" x14ac:dyDescent="0.25">
      <c r="D11" s="2">
        <f>SUM(D3:D10)</f>
        <v>225</v>
      </c>
      <c r="E11" s="2">
        <f>SUM(E3:E10)</f>
        <v>0</v>
      </c>
      <c r="F11" s="2">
        <f>SUM(F3:F10)</f>
        <v>15</v>
      </c>
      <c r="G11" s="2">
        <f>SUM(G3:G10)</f>
        <v>24</v>
      </c>
      <c r="H11" s="15">
        <f>SUM(E11:G11)/D11</f>
        <v>0.17333333333333334</v>
      </c>
      <c r="I11" s="2">
        <f>SUM(I3:I10)</f>
        <v>34</v>
      </c>
      <c r="J11" s="2">
        <f>SUM(J3:J10)</f>
        <v>27</v>
      </c>
      <c r="K11" s="2">
        <f>SUM(K3:K10)</f>
        <v>25</v>
      </c>
      <c r="L11" s="15">
        <f>SUM(I11:K11)/D11</f>
        <v>0.38222222222222224</v>
      </c>
      <c r="M11" s="2">
        <f>SUM(M3:M10)</f>
        <v>22</v>
      </c>
      <c r="N11" s="2">
        <f>SUM(N3:N10)</f>
        <v>30</v>
      </c>
      <c r="O11" s="2">
        <f>SUM(O3:O10)</f>
        <v>33</v>
      </c>
      <c r="P11" s="15">
        <f>SUM(M11:O11)/D11</f>
        <v>0.37777777777777777</v>
      </c>
      <c r="Q11" s="2">
        <f>SUM(Q3:Q10)</f>
        <v>9</v>
      </c>
      <c r="R11" s="2">
        <f>SUM(R3:R10)</f>
        <v>6</v>
      </c>
      <c r="S11" s="2">
        <f>SUM(S3:S10)</f>
        <v>0</v>
      </c>
      <c r="T11" s="15">
        <f>SUM(Q11:S11)/D11</f>
        <v>6.6666666666666666E-2</v>
      </c>
      <c r="U11" s="15">
        <f>SUM(E11:G11,I11:K11)/D11</f>
        <v>0.55555555555555558</v>
      </c>
      <c r="V11" s="15">
        <f>SUM(E11:G11,I11:K11,M11:O11)/D11</f>
        <v>0.93333333333333335</v>
      </c>
      <c r="W11" s="2">
        <f>SUM(W3:W10)</f>
        <v>1555</v>
      </c>
      <c r="X11" s="14">
        <f>W11/D11</f>
        <v>6.9111111111111114</v>
      </c>
    </row>
  </sheetData>
  <mergeCells count="12">
    <mergeCell ref="I1:L1"/>
    <mergeCell ref="A1:A2"/>
    <mergeCell ref="B1:B2"/>
    <mergeCell ref="C1:C2"/>
    <mergeCell ref="D1:D2"/>
    <mergeCell ref="E1:H1"/>
    <mergeCell ref="W1:W2"/>
    <mergeCell ref="M1:P1"/>
    <mergeCell ref="Q1:T1"/>
    <mergeCell ref="U1:U2"/>
    <mergeCell ref="X1:X2"/>
    <mergeCell ref="V1:V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120" zoomScaleNormal="120" workbookViewId="0">
      <selection activeCell="A12" sqref="A12:XFD12"/>
    </sheetView>
  </sheetViews>
  <sheetFormatPr defaultRowHeight="15" x14ac:dyDescent="0.25"/>
  <cols>
    <col min="1" max="1" width="4.42578125" customWidth="1"/>
    <col min="2" max="2" width="7.28515625" customWidth="1"/>
    <col min="3" max="3" width="17.85546875" customWidth="1"/>
    <col min="4" max="4" width="5.5703125" customWidth="1"/>
    <col min="5" max="5" width="4.7109375" customWidth="1"/>
    <col min="6" max="6" width="4.5703125" customWidth="1"/>
    <col min="7" max="7" width="5.7109375" customWidth="1"/>
    <col min="8" max="8" width="7.42578125" customWidth="1"/>
    <col min="9" max="9" width="4.42578125" customWidth="1"/>
    <col min="10" max="10" width="5.28515625" customWidth="1"/>
    <col min="11" max="11" width="4.28515625" customWidth="1"/>
    <col min="12" max="12" width="7" customWidth="1"/>
    <col min="13" max="13" width="5" customWidth="1"/>
    <col min="14" max="14" width="4.42578125" customWidth="1"/>
    <col min="15" max="15" width="4.5703125" customWidth="1"/>
    <col min="16" max="16" width="7.42578125" customWidth="1"/>
    <col min="17" max="17" width="4.7109375" customWidth="1"/>
    <col min="18" max="18" width="4.85546875" customWidth="1"/>
    <col min="19" max="19" width="5" customWidth="1"/>
    <col min="20" max="20" width="6.5703125" customWidth="1"/>
    <col min="21" max="22" width="8.42578125" customWidth="1"/>
    <col min="23" max="23" width="5.85546875" customWidth="1"/>
    <col min="24" max="24" width="6.7109375" customWidth="1"/>
  </cols>
  <sheetData>
    <row r="1" spans="1:24" ht="77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13" t="s">
        <v>12</v>
      </c>
      <c r="C3" s="2" t="s">
        <v>104</v>
      </c>
      <c r="D3" s="2">
        <v>30</v>
      </c>
      <c r="E3" s="2">
        <v>0</v>
      </c>
      <c r="F3" s="2">
        <v>1</v>
      </c>
      <c r="G3" s="2">
        <v>7</v>
      </c>
      <c r="H3" s="38">
        <f t="shared" ref="H3:H12" si="0">(E3+F3+G3)/D3</f>
        <v>0.26666666666666666</v>
      </c>
      <c r="I3" s="2">
        <v>5</v>
      </c>
      <c r="J3" s="2">
        <v>6</v>
      </c>
      <c r="K3" s="2">
        <v>3</v>
      </c>
      <c r="L3" s="38">
        <f t="shared" ref="L3:L12" si="1">(I3+J3+K3)/D3</f>
        <v>0.46666666666666667</v>
      </c>
      <c r="M3" s="2">
        <v>1</v>
      </c>
      <c r="N3" s="2">
        <v>3</v>
      </c>
      <c r="O3" s="2">
        <v>4</v>
      </c>
      <c r="P3" s="38">
        <f t="shared" ref="P3:P12" si="2">(M3+N3+O3)/D3</f>
        <v>0.26666666666666666</v>
      </c>
      <c r="Q3" s="2"/>
      <c r="R3" s="2"/>
      <c r="S3" s="2"/>
      <c r="T3" s="42">
        <f t="shared" ref="T3:T12" si="3">(Q3+R3+S3)/D3</f>
        <v>0</v>
      </c>
      <c r="U3" s="38">
        <f t="shared" ref="U3:U12" si="4">H3+L3</f>
        <v>0.73333333333333339</v>
      </c>
      <c r="V3" s="42">
        <f>H3+L3+P3</f>
        <v>1</v>
      </c>
      <c r="W3" s="5">
        <f>E3*12+F3*11+G3*10+I3*9+J3*8+K3*7+M3*6+N3*5+O3*4+Q3*3+R3*2+S3*1</f>
        <v>232</v>
      </c>
      <c r="X3" s="2">
        <f>ROUND(W3/D3,1)</f>
        <v>7.7</v>
      </c>
    </row>
    <row r="4" spans="1:24" x14ac:dyDescent="0.25">
      <c r="A4" s="2"/>
      <c r="B4" s="13" t="s">
        <v>13</v>
      </c>
      <c r="C4" s="2" t="s">
        <v>103</v>
      </c>
      <c r="D4" s="2">
        <v>29</v>
      </c>
      <c r="E4" s="2">
        <v>0</v>
      </c>
      <c r="F4" s="2">
        <v>0</v>
      </c>
      <c r="G4" s="2">
        <v>5</v>
      </c>
      <c r="H4" s="38">
        <f t="shared" si="0"/>
        <v>0.17241379310344829</v>
      </c>
      <c r="I4" s="2">
        <v>2</v>
      </c>
      <c r="J4" s="2">
        <v>3</v>
      </c>
      <c r="K4" s="2">
        <v>6</v>
      </c>
      <c r="L4" s="38">
        <f t="shared" si="1"/>
        <v>0.37931034482758619</v>
      </c>
      <c r="M4" s="2">
        <v>3</v>
      </c>
      <c r="N4" s="2">
        <v>6</v>
      </c>
      <c r="O4" s="2">
        <v>4</v>
      </c>
      <c r="P4" s="38">
        <f t="shared" si="2"/>
        <v>0.44827586206896552</v>
      </c>
      <c r="Q4" s="2"/>
      <c r="R4" s="2"/>
      <c r="S4" s="2"/>
      <c r="T4" s="42">
        <f t="shared" si="3"/>
        <v>0</v>
      </c>
      <c r="U4" s="38">
        <f t="shared" si="4"/>
        <v>0.55172413793103448</v>
      </c>
      <c r="V4" s="42">
        <f t="shared" ref="V4:V12" si="5">H4+L4+P4</f>
        <v>1</v>
      </c>
      <c r="W4" s="5">
        <f t="shared" ref="W4:W12" si="6">E4*12+F4*11+G4*10+I4*9+J4*8+K4*7+M4*6+N4*5+O4*4+Q4*3+R4*2+S4*1</f>
        <v>198</v>
      </c>
      <c r="X4" s="2">
        <f t="shared" ref="X4:X12" si="7">ROUND(W4/D4,1)</f>
        <v>6.8</v>
      </c>
    </row>
    <row r="5" spans="1:24" x14ac:dyDescent="0.25">
      <c r="A5" s="2"/>
      <c r="B5" s="13" t="s">
        <v>14</v>
      </c>
      <c r="C5" s="2" t="s">
        <v>103</v>
      </c>
      <c r="D5" s="2">
        <v>32</v>
      </c>
      <c r="E5" s="2">
        <v>0</v>
      </c>
      <c r="F5" s="2">
        <v>1</v>
      </c>
      <c r="G5" s="2">
        <v>5</v>
      </c>
      <c r="H5" s="38">
        <f t="shared" si="0"/>
        <v>0.1875</v>
      </c>
      <c r="I5" s="2">
        <v>2</v>
      </c>
      <c r="J5" s="2">
        <v>9</v>
      </c>
      <c r="K5" s="2">
        <v>4</v>
      </c>
      <c r="L5" s="38">
        <f t="shared" si="1"/>
        <v>0.46875</v>
      </c>
      <c r="M5" s="2">
        <v>4</v>
      </c>
      <c r="N5" s="2">
        <v>5</v>
      </c>
      <c r="O5" s="2">
        <v>1</v>
      </c>
      <c r="P5" s="38">
        <f t="shared" si="2"/>
        <v>0.3125</v>
      </c>
      <c r="Q5" s="2"/>
      <c r="R5" s="2"/>
      <c r="S5" s="2"/>
      <c r="T5" s="42">
        <f t="shared" si="3"/>
        <v>0</v>
      </c>
      <c r="U5" s="38">
        <f t="shared" si="4"/>
        <v>0.65625</v>
      </c>
      <c r="V5" s="42">
        <f t="shared" si="5"/>
        <v>0.96875</v>
      </c>
      <c r="W5" s="5">
        <f t="shared" si="6"/>
        <v>232</v>
      </c>
      <c r="X5" s="2">
        <f t="shared" si="7"/>
        <v>7.3</v>
      </c>
    </row>
    <row r="6" spans="1:24" x14ac:dyDescent="0.25">
      <c r="A6" s="2"/>
      <c r="B6" s="13" t="s">
        <v>15</v>
      </c>
      <c r="C6" s="2" t="s">
        <v>103</v>
      </c>
      <c r="D6" s="2">
        <v>28</v>
      </c>
      <c r="E6" s="2">
        <v>0</v>
      </c>
      <c r="F6" s="2">
        <v>1</v>
      </c>
      <c r="G6" s="2">
        <v>0</v>
      </c>
      <c r="H6" s="38">
        <f t="shared" si="0"/>
        <v>3.5714285714285712E-2</v>
      </c>
      <c r="I6" s="2">
        <v>2</v>
      </c>
      <c r="J6" s="2">
        <v>4</v>
      </c>
      <c r="K6" s="2">
        <v>6</v>
      </c>
      <c r="L6" s="38">
        <f t="shared" si="1"/>
        <v>0.42857142857142855</v>
      </c>
      <c r="M6" s="2">
        <v>5</v>
      </c>
      <c r="N6" s="2">
        <v>5</v>
      </c>
      <c r="O6" s="2">
        <v>4</v>
      </c>
      <c r="P6" s="38">
        <f t="shared" si="2"/>
        <v>0.5</v>
      </c>
      <c r="Q6" s="2">
        <v>1</v>
      </c>
      <c r="R6" s="2">
        <v>0</v>
      </c>
      <c r="S6" s="2">
        <v>0</v>
      </c>
      <c r="T6" s="42">
        <f t="shared" si="3"/>
        <v>3.5714285714285712E-2</v>
      </c>
      <c r="U6" s="38">
        <f t="shared" si="4"/>
        <v>0.46428571428571425</v>
      </c>
      <c r="V6" s="42">
        <f t="shared" si="5"/>
        <v>0.96428571428571419</v>
      </c>
      <c r="W6" s="5">
        <f t="shared" si="6"/>
        <v>177</v>
      </c>
      <c r="X6" s="2">
        <f t="shared" si="7"/>
        <v>6.3</v>
      </c>
    </row>
    <row r="7" spans="1:24" x14ac:dyDescent="0.25">
      <c r="A7" s="2"/>
      <c r="B7" s="13" t="s">
        <v>16</v>
      </c>
      <c r="C7" s="2" t="s">
        <v>103</v>
      </c>
      <c r="D7" s="2">
        <v>28</v>
      </c>
      <c r="E7" s="2">
        <v>0</v>
      </c>
      <c r="F7" s="2">
        <v>1</v>
      </c>
      <c r="G7" s="2">
        <v>5</v>
      </c>
      <c r="H7" s="38">
        <f t="shared" si="0"/>
        <v>0.21428571428571427</v>
      </c>
      <c r="I7" s="2">
        <v>1</v>
      </c>
      <c r="J7" s="2">
        <v>3</v>
      </c>
      <c r="K7" s="2">
        <v>4</v>
      </c>
      <c r="L7" s="38">
        <f t="shared" si="1"/>
        <v>0.2857142857142857</v>
      </c>
      <c r="M7" s="2">
        <v>5</v>
      </c>
      <c r="N7" s="2">
        <v>7</v>
      </c>
      <c r="O7" s="2">
        <v>2</v>
      </c>
      <c r="P7" s="38">
        <f t="shared" si="2"/>
        <v>0.5</v>
      </c>
      <c r="Q7" s="2"/>
      <c r="R7" s="2"/>
      <c r="S7" s="2"/>
      <c r="T7" s="42">
        <f t="shared" si="3"/>
        <v>0</v>
      </c>
      <c r="U7" s="38">
        <f t="shared" si="4"/>
        <v>0.5</v>
      </c>
      <c r="V7" s="42">
        <f t="shared" si="5"/>
        <v>1</v>
      </c>
      <c r="W7" s="5">
        <f t="shared" si="6"/>
        <v>195</v>
      </c>
      <c r="X7" s="2">
        <f t="shared" si="7"/>
        <v>7</v>
      </c>
    </row>
    <row r="8" spans="1:24" x14ac:dyDescent="0.25">
      <c r="A8" s="2"/>
      <c r="B8" s="13" t="s">
        <v>17</v>
      </c>
      <c r="C8" s="2" t="s">
        <v>103</v>
      </c>
      <c r="D8" s="2">
        <v>24</v>
      </c>
      <c r="E8" s="2">
        <v>0</v>
      </c>
      <c r="F8" s="2">
        <v>0</v>
      </c>
      <c r="G8" s="2">
        <v>1</v>
      </c>
      <c r="H8" s="38">
        <f t="shared" si="0"/>
        <v>4.1666666666666664E-2</v>
      </c>
      <c r="I8" s="2">
        <v>4</v>
      </c>
      <c r="J8" s="2">
        <v>4</v>
      </c>
      <c r="K8" s="2">
        <v>2</v>
      </c>
      <c r="L8" s="38">
        <f t="shared" si="1"/>
        <v>0.41666666666666669</v>
      </c>
      <c r="M8" s="2">
        <v>3</v>
      </c>
      <c r="N8" s="2">
        <v>6</v>
      </c>
      <c r="O8" s="2">
        <v>3</v>
      </c>
      <c r="P8" s="38">
        <f t="shared" si="2"/>
        <v>0.5</v>
      </c>
      <c r="Q8" s="2">
        <v>1</v>
      </c>
      <c r="R8" s="2"/>
      <c r="S8" s="2"/>
      <c r="T8" s="42">
        <f t="shared" si="3"/>
        <v>4.1666666666666664E-2</v>
      </c>
      <c r="U8" s="38">
        <f t="shared" si="4"/>
        <v>0.45833333333333337</v>
      </c>
      <c r="V8" s="42">
        <f t="shared" si="5"/>
        <v>0.95833333333333337</v>
      </c>
      <c r="W8" s="5">
        <f t="shared" si="6"/>
        <v>155</v>
      </c>
      <c r="X8" s="2">
        <f t="shared" si="7"/>
        <v>6.5</v>
      </c>
    </row>
    <row r="9" spans="1:24" x14ac:dyDescent="0.25">
      <c r="A9" s="2"/>
      <c r="B9" s="13" t="s">
        <v>18</v>
      </c>
      <c r="C9" s="2" t="s">
        <v>103</v>
      </c>
      <c r="D9" s="2">
        <v>29</v>
      </c>
      <c r="E9" s="2">
        <v>0</v>
      </c>
      <c r="F9" s="2">
        <v>2</v>
      </c>
      <c r="G9" s="2">
        <v>6</v>
      </c>
      <c r="H9" s="38">
        <f t="shared" si="0"/>
        <v>0.27586206896551724</v>
      </c>
      <c r="I9" s="2">
        <v>3</v>
      </c>
      <c r="J9" s="2">
        <v>5</v>
      </c>
      <c r="K9" s="2">
        <v>4</v>
      </c>
      <c r="L9" s="38">
        <f t="shared" si="1"/>
        <v>0.41379310344827586</v>
      </c>
      <c r="M9" s="2">
        <v>6</v>
      </c>
      <c r="N9" s="2">
        <v>3</v>
      </c>
      <c r="O9" s="2">
        <v>0</v>
      </c>
      <c r="P9" s="38">
        <f t="shared" si="2"/>
        <v>0.31034482758620691</v>
      </c>
      <c r="Q9" s="2"/>
      <c r="R9" s="2"/>
      <c r="S9" s="2"/>
      <c r="T9" s="42">
        <f t="shared" si="3"/>
        <v>0</v>
      </c>
      <c r="U9" s="38">
        <f t="shared" si="4"/>
        <v>0.68965517241379315</v>
      </c>
      <c r="V9" s="42">
        <f t="shared" si="5"/>
        <v>1</v>
      </c>
      <c r="W9" s="5">
        <f t="shared" si="6"/>
        <v>228</v>
      </c>
      <c r="X9" s="2">
        <f t="shared" si="7"/>
        <v>7.9</v>
      </c>
    </row>
    <row r="10" spans="1:24" x14ac:dyDescent="0.25">
      <c r="A10" s="2"/>
      <c r="B10" s="13" t="s">
        <v>19</v>
      </c>
      <c r="C10" s="2" t="s">
        <v>103</v>
      </c>
      <c r="D10" s="2">
        <v>26</v>
      </c>
      <c r="E10" s="2">
        <v>0</v>
      </c>
      <c r="F10" s="2">
        <v>0</v>
      </c>
      <c r="G10" s="2">
        <v>0</v>
      </c>
      <c r="H10" s="38">
        <f t="shared" si="0"/>
        <v>0</v>
      </c>
      <c r="I10" s="2">
        <v>3</v>
      </c>
      <c r="J10" s="2">
        <v>4</v>
      </c>
      <c r="K10" s="2">
        <v>2</v>
      </c>
      <c r="L10" s="38">
        <f t="shared" si="1"/>
        <v>0.34615384615384615</v>
      </c>
      <c r="M10" s="2">
        <v>2</v>
      </c>
      <c r="N10" s="2">
        <v>5</v>
      </c>
      <c r="O10" s="2">
        <v>5</v>
      </c>
      <c r="P10" s="38">
        <f t="shared" si="2"/>
        <v>0.46153846153846156</v>
      </c>
      <c r="Q10" s="2">
        <v>2</v>
      </c>
      <c r="R10" s="2">
        <v>1</v>
      </c>
      <c r="S10" s="2"/>
      <c r="T10" s="42">
        <f t="shared" si="3"/>
        <v>0.11538461538461539</v>
      </c>
      <c r="U10" s="38">
        <f t="shared" si="4"/>
        <v>0.34615384615384615</v>
      </c>
      <c r="V10" s="42">
        <f t="shared" si="5"/>
        <v>0.80769230769230771</v>
      </c>
      <c r="W10" s="5">
        <f t="shared" si="6"/>
        <v>138</v>
      </c>
      <c r="X10" s="2">
        <f t="shared" si="7"/>
        <v>5.3</v>
      </c>
    </row>
    <row r="11" spans="1:24" x14ac:dyDescent="0.25">
      <c r="A11" s="2"/>
      <c r="B11" s="4">
        <v>10</v>
      </c>
      <c r="C11" s="2" t="s">
        <v>103</v>
      </c>
      <c r="D11" s="2">
        <v>29</v>
      </c>
      <c r="E11" s="2"/>
      <c r="F11" s="2"/>
      <c r="G11" s="2">
        <v>3</v>
      </c>
      <c r="H11" s="38">
        <f t="shared" si="0"/>
        <v>0.10344827586206896</v>
      </c>
      <c r="I11" s="2">
        <v>5</v>
      </c>
      <c r="J11" s="2">
        <v>6</v>
      </c>
      <c r="K11" s="2">
        <v>3</v>
      </c>
      <c r="L11" s="38">
        <f t="shared" si="1"/>
        <v>0.48275862068965519</v>
      </c>
      <c r="M11" s="2">
        <v>4</v>
      </c>
      <c r="N11" s="2">
        <v>7</v>
      </c>
      <c r="O11" s="2"/>
      <c r="P11" s="38">
        <f t="shared" si="2"/>
        <v>0.37931034482758619</v>
      </c>
      <c r="Q11" s="2"/>
      <c r="R11" s="2"/>
      <c r="S11" s="2"/>
      <c r="T11" s="42">
        <f t="shared" si="3"/>
        <v>0</v>
      </c>
      <c r="U11" s="38">
        <f t="shared" si="4"/>
        <v>0.5862068965517242</v>
      </c>
      <c r="V11" s="42">
        <f t="shared" si="5"/>
        <v>0.96551724137931039</v>
      </c>
      <c r="W11" s="5">
        <f t="shared" si="6"/>
        <v>203</v>
      </c>
      <c r="X11" s="2">
        <f t="shared" si="7"/>
        <v>7</v>
      </c>
    </row>
    <row r="12" spans="1:24" x14ac:dyDescent="0.25">
      <c r="A12" s="2"/>
      <c r="B12" s="4">
        <v>11</v>
      </c>
      <c r="C12" s="2" t="s">
        <v>103</v>
      </c>
      <c r="D12" s="2">
        <v>28</v>
      </c>
      <c r="E12" s="2">
        <v>0</v>
      </c>
      <c r="F12" s="2">
        <v>3</v>
      </c>
      <c r="G12" s="2">
        <v>3</v>
      </c>
      <c r="H12" s="38">
        <f t="shared" si="0"/>
        <v>0.21428571428571427</v>
      </c>
      <c r="I12" s="2">
        <v>6</v>
      </c>
      <c r="J12" s="2">
        <v>2</v>
      </c>
      <c r="K12" s="2">
        <v>4</v>
      </c>
      <c r="L12" s="38">
        <f t="shared" si="1"/>
        <v>0.42857142857142855</v>
      </c>
      <c r="M12" s="2">
        <v>4</v>
      </c>
      <c r="N12" s="2">
        <v>3</v>
      </c>
      <c r="O12" s="2">
        <v>2</v>
      </c>
      <c r="P12" s="38">
        <f t="shared" si="2"/>
        <v>0.32142857142857145</v>
      </c>
      <c r="Q12" s="2"/>
      <c r="R12" s="2"/>
      <c r="S12" s="2"/>
      <c r="T12" s="42">
        <f t="shared" si="3"/>
        <v>0</v>
      </c>
      <c r="U12" s="9">
        <f t="shared" si="4"/>
        <v>0.64285714285714279</v>
      </c>
      <c r="V12" s="42">
        <f t="shared" si="5"/>
        <v>0.96428571428571419</v>
      </c>
      <c r="W12" s="5">
        <f t="shared" si="6"/>
        <v>208</v>
      </c>
      <c r="X12" s="2">
        <f t="shared" si="7"/>
        <v>7.4</v>
      </c>
    </row>
    <row r="13" spans="1:24" x14ac:dyDescent="0.25">
      <c r="D13" s="2">
        <f>SUM(D3:D12)</f>
        <v>283</v>
      </c>
      <c r="E13" s="2">
        <f>SUM(E3:E12)</f>
        <v>0</v>
      </c>
      <c r="F13" s="2">
        <f>SUM(F3:F12)</f>
        <v>9</v>
      </c>
      <c r="G13" s="2">
        <f>SUM(G3:G12)</f>
        <v>35</v>
      </c>
      <c r="H13" s="15">
        <f>SUM(E13:G13)/D13</f>
        <v>0.15547703180212014</v>
      </c>
      <c r="I13" s="2">
        <f>SUM(I3:I12)</f>
        <v>33</v>
      </c>
      <c r="J13" s="2">
        <f>SUM(J3:J12)</f>
        <v>46</v>
      </c>
      <c r="K13" s="2">
        <f>SUM(K3:K12)</f>
        <v>38</v>
      </c>
      <c r="L13" s="15">
        <f>SUM(I13:K13)/D13</f>
        <v>0.41342756183745583</v>
      </c>
      <c r="M13" s="2">
        <f>SUM(M3:M12)</f>
        <v>37</v>
      </c>
      <c r="N13" s="2">
        <f>SUM(N3:N12)</f>
        <v>50</v>
      </c>
      <c r="O13" s="2">
        <f>SUM(O3:O12)</f>
        <v>25</v>
      </c>
      <c r="P13" s="15">
        <f>SUM(M13:O13)/D13</f>
        <v>0.39575971731448761</v>
      </c>
      <c r="Q13" s="2">
        <f>SUM(Q3:Q12)</f>
        <v>4</v>
      </c>
      <c r="R13" s="2">
        <f>SUM(R3:R12)</f>
        <v>1</v>
      </c>
      <c r="S13" s="2">
        <f>SUM(S3:S12)</f>
        <v>0</v>
      </c>
      <c r="T13" s="15">
        <f>SUM(Q13:S13)/D13</f>
        <v>1.7667844522968199E-2</v>
      </c>
      <c r="U13" s="15">
        <f>SUM(E13:G13,I13:K13)/D13</f>
        <v>0.56890459363957602</v>
      </c>
      <c r="V13" s="15">
        <f>SUM(E13:G13,I13:K13,M13:O13)/D13</f>
        <v>0.96466431095406358</v>
      </c>
      <c r="W13" s="2">
        <f>SUM(W3:W12)</f>
        <v>1966</v>
      </c>
      <c r="X13" s="14">
        <f>W13/D13</f>
        <v>6.946996466431095</v>
      </c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zoomScale="70" zoomScaleNormal="70" workbookViewId="0">
      <selection activeCell="AH12" sqref="AH12"/>
    </sheetView>
  </sheetViews>
  <sheetFormatPr defaultRowHeight="21" x14ac:dyDescent="0.35"/>
  <cols>
    <col min="1" max="1" width="15.42578125" style="23" customWidth="1"/>
    <col min="2" max="7" width="6.7109375" style="23" customWidth="1"/>
    <col min="8" max="8" width="8.28515625" style="23" bestFit="1" customWidth="1"/>
    <col min="9" max="9" width="12.28515625" style="23" customWidth="1"/>
    <col min="10" max="11" width="6.7109375" style="23" customWidth="1"/>
    <col min="12" max="12" width="8.42578125" style="23" customWidth="1"/>
    <col min="13" max="13" width="6.7109375" style="23" customWidth="1"/>
    <col min="14" max="14" width="8.28515625" style="23" bestFit="1" customWidth="1"/>
    <col min="15" max="15" width="8.28515625" style="23" customWidth="1"/>
    <col min="16" max="16" width="6.7109375" style="23" customWidth="1"/>
    <col min="17" max="17" width="8.28515625" style="23" bestFit="1" customWidth="1"/>
    <col min="18" max="18" width="8.28515625" style="23" customWidth="1"/>
    <col min="19" max="19" width="6.7109375" style="23" customWidth="1"/>
    <col min="20" max="20" width="8" style="23" customWidth="1"/>
    <col min="21" max="21" width="8.42578125" style="23" customWidth="1"/>
    <col min="22" max="22" width="8.28515625" style="23" customWidth="1"/>
    <col min="23" max="23" width="8.42578125" style="23" customWidth="1"/>
    <col min="24" max="25" width="6.7109375" style="23" customWidth="1"/>
    <col min="26" max="26" width="8" style="23" customWidth="1"/>
    <col min="27" max="28" width="8.28515625" style="23" customWidth="1"/>
    <col min="29" max="29" width="6.7109375" style="23" customWidth="1"/>
  </cols>
  <sheetData>
    <row r="1" spans="1:29" ht="172.5" customHeight="1" x14ac:dyDescent="0.35">
      <c r="A1" s="19"/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  <c r="I1" s="21" t="s">
        <v>35</v>
      </c>
      <c r="J1" s="20" t="s">
        <v>36</v>
      </c>
      <c r="K1" s="20" t="s">
        <v>37</v>
      </c>
      <c r="L1" s="21" t="s">
        <v>38</v>
      </c>
      <c r="M1" s="20" t="s">
        <v>39</v>
      </c>
      <c r="N1" s="20" t="s">
        <v>70</v>
      </c>
      <c r="O1" s="20" t="s">
        <v>40</v>
      </c>
      <c r="P1" s="20" t="s">
        <v>41</v>
      </c>
      <c r="Q1" s="20" t="s">
        <v>42</v>
      </c>
      <c r="R1" s="20" t="s">
        <v>43</v>
      </c>
      <c r="S1" s="20" t="s">
        <v>44</v>
      </c>
      <c r="T1" s="20" t="s">
        <v>77</v>
      </c>
      <c r="U1" s="22" t="s">
        <v>55</v>
      </c>
      <c r="V1" s="22" t="s">
        <v>56</v>
      </c>
      <c r="W1" s="22" t="s">
        <v>57</v>
      </c>
      <c r="X1" s="22" t="s">
        <v>58</v>
      </c>
      <c r="Y1" s="22" t="s">
        <v>60</v>
      </c>
      <c r="Z1" s="22" t="s">
        <v>66</v>
      </c>
      <c r="AA1" s="22" t="s">
        <v>64</v>
      </c>
      <c r="AB1" s="22" t="s">
        <v>76</v>
      </c>
      <c r="AC1" s="99"/>
    </row>
    <row r="2" spans="1:29" x14ac:dyDescent="0.35">
      <c r="A2" s="19" t="s">
        <v>22</v>
      </c>
      <c r="B2" s="24">
        <f>'Укр мова'!$X$17</f>
        <v>7</v>
      </c>
      <c r="C2" s="24">
        <f>'Укр літ'!$X$17</f>
        <v>7.7765042979942693</v>
      </c>
      <c r="D2" s="24">
        <f>Математика!$X$11</f>
        <v>6.4804469273743015</v>
      </c>
      <c r="E2" s="58">
        <f>Алгебра!X9</f>
        <v>6.4345238095238093</v>
      </c>
      <c r="F2" s="58">
        <f>Геометрія!$X$9</f>
        <v>5.9940476190476186</v>
      </c>
      <c r="G2" s="24">
        <f>'Англ мова'!$X$17</f>
        <v>7.0578034682080926</v>
      </c>
      <c r="H2" s="24">
        <f>'Нім мова'!$X$11</f>
        <v>8.3157894736842106</v>
      </c>
      <c r="I2" s="58">
        <f>'Рос мова'!$X$9</f>
        <v>7.6380952380952385</v>
      </c>
      <c r="J2" s="24">
        <f>'Зар літ'!$X$15</f>
        <v>7.6522988505747129</v>
      </c>
      <c r="K2" s="24">
        <f>'Іст Укр'!$X$15</f>
        <v>7.3198847262247835</v>
      </c>
      <c r="L2" s="24">
        <f>'Всесв іст'!$X$11</f>
        <v>7.341317365269461</v>
      </c>
      <c r="M2" s="24">
        <f>Право!$X$5</f>
        <v>6.7636363636363637</v>
      </c>
      <c r="N2" s="24">
        <f>'Гром осв'!X4</f>
        <v>7.1</v>
      </c>
      <c r="O2" s="24">
        <f>Інформ!$X$15</f>
        <v>8.2463343108504397</v>
      </c>
      <c r="P2" s="58">
        <f>Фізика!$X$11</f>
        <v>6.431111111111111</v>
      </c>
      <c r="Q2" s="24">
        <f>Хімія!$X$11</f>
        <v>6.9111111111111114</v>
      </c>
      <c r="R2" s="24">
        <f>Біологія!$X$13</f>
        <v>6.946996466431095</v>
      </c>
      <c r="S2" s="58">
        <f>Географія!$X$13</f>
        <v>6.1985815602836878</v>
      </c>
      <c r="T2" s="58">
        <f>'Трудове нав'!$X$15</f>
        <v>8.5648414985590779</v>
      </c>
      <c r="U2" s="24">
        <f>Обр.мист!$X$9</f>
        <v>9.415300546448087</v>
      </c>
      <c r="V2" s="24">
        <f>'Осн здор'!$X$13</f>
        <v>8.8041237113402069</v>
      </c>
      <c r="W2" s="24">
        <f>'Зах Вітч'!$X$5</f>
        <v>8.8771929824561404</v>
      </c>
      <c r="X2" s="24">
        <f>Фізк!$Y$15</f>
        <v>8.7142857142857135</v>
      </c>
      <c r="Y2" s="24">
        <f>Мистецтво!X7</f>
        <v>9.2962962962962958</v>
      </c>
      <c r="Z2" s="24">
        <f>Музика!X9</f>
        <v>8.8369565217391308</v>
      </c>
      <c r="AA2" s="24">
        <f>Астрономія!X4</f>
        <v>9</v>
      </c>
      <c r="AB2" s="24">
        <f>Природ!X7</f>
        <v>7.5916666666666668</v>
      </c>
      <c r="AC2" s="56">
        <f>AVERAGE(B2:AB2)</f>
        <v>7.6558943198967269</v>
      </c>
    </row>
    <row r="3" spans="1:29" x14ac:dyDescent="0.35">
      <c r="A3" s="19" t="s">
        <v>21</v>
      </c>
      <c r="B3" s="25">
        <f>'Укр мова'!U17</f>
        <v>0.58670520231213874</v>
      </c>
      <c r="C3" s="25">
        <f>'Укр літ'!$U$17</f>
        <v>0.71346704871060174</v>
      </c>
      <c r="D3" s="25">
        <f>Математика!$U$11</f>
        <v>0.49162011173184356</v>
      </c>
      <c r="E3" s="65">
        <f>Алгебра!U9</f>
        <v>0.42857142857142855</v>
      </c>
      <c r="F3" s="66">
        <f>Геометрія!$U$9</f>
        <v>0.41666666666666669</v>
      </c>
      <c r="G3" s="25">
        <f>'Англ мова'!$U$17</f>
        <v>0.58381502890173409</v>
      </c>
      <c r="H3" s="25">
        <f>'Нім мова'!$U$11</f>
        <v>0.77894736842105261</v>
      </c>
      <c r="I3" s="65">
        <f>'Рос мова'!$U$9</f>
        <v>0.68571428571428572</v>
      </c>
      <c r="J3" s="25">
        <f>'Зар літ'!$U$15</f>
        <v>0.6954022988505747</v>
      </c>
      <c r="K3" s="25">
        <f>'Іст Укр'!$U$15</f>
        <v>0.59365994236311237</v>
      </c>
      <c r="L3" s="25">
        <f>'Всесв іст'!$U$11</f>
        <v>0.57485029940119758</v>
      </c>
      <c r="M3" s="26">
        <f>Право!$U$5</f>
        <v>0.5636363636363636</v>
      </c>
      <c r="N3" s="26">
        <f>'Гром осв'!U4</f>
        <v>0.55172413793103448</v>
      </c>
      <c r="O3" s="25">
        <f>Інформ!$U$15</f>
        <v>0.82697947214076251</v>
      </c>
      <c r="P3" s="25">
        <f>Фізика!$U$11</f>
        <v>0.48</v>
      </c>
      <c r="Q3" s="25">
        <f>Хімія!$U$11</f>
        <v>0.55555555555555558</v>
      </c>
      <c r="R3" s="25">
        <f>Біологія!$U$13</f>
        <v>0.56890459363957602</v>
      </c>
      <c r="S3" s="65">
        <f>Географія!$U$13</f>
        <v>0.41134751773049644</v>
      </c>
      <c r="T3" s="65">
        <f>'Трудове нав'!$U$15</f>
        <v>0.80403458213256485</v>
      </c>
      <c r="U3" s="25">
        <f>Обр.мист!$U$9</f>
        <v>0.8797814207650273</v>
      </c>
      <c r="V3" s="25">
        <f>'Осн здор'!$U$13</f>
        <v>0.81099656357388317</v>
      </c>
      <c r="W3" s="25">
        <f>'Зах Вітч'!$U$5</f>
        <v>0.85964912280701755</v>
      </c>
      <c r="X3" s="25">
        <f>Фізк!$V$15</f>
        <v>0.8571428571428571</v>
      </c>
      <c r="Y3" s="25">
        <f>Мистецтво!U7</f>
        <v>0.90740740740740744</v>
      </c>
      <c r="Z3" s="25">
        <f>Музика!U9</f>
        <v>0.88293650793650791</v>
      </c>
      <c r="AA3" s="25">
        <f>Астрономія!U4</f>
        <v>0.8928571428571429</v>
      </c>
      <c r="AB3" s="25">
        <f>Природ!U7</f>
        <v>0.69049539170506913</v>
      </c>
      <c r="AC3" s="57">
        <f>AVERAGE(B3:AB3)</f>
        <v>0.67010623402244096</v>
      </c>
    </row>
    <row r="4" spans="1:29" x14ac:dyDescent="0.35">
      <c r="A4" s="19" t="s">
        <v>63</v>
      </c>
      <c r="B4" s="25">
        <f>'Укр мова'!V17</f>
        <v>0.93063583815028905</v>
      </c>
      <c r="C4" s="25">
        <f>'Укр літ'!V17</f>
        <v>0.95128939828080228</v>
      </c>
      <c r="D4" s="25">
        <f>Математика!V11</f>
        <v>0.8938547486033519</v>
      </c>
      <c r="E4" s="25">
        <f>Алгебра!V9</f>
        <v>0.84523809523809523</v>
      </c>
      <c r="F4" s="25">
        <f>Геометрія!V9</f>
        <v>0.84523809523809523</v>
      </c>
      <c r="G4" s="25">
        <f>'Англ мова'!V17</f>
        <v>0.95953757225433522</v>
      </c>
      <c r="H4" s="25">
        <f>'Нім мова'!V11</f>
        <v>0.97894736842105268</v>
      </c>
      <c r="I4" s="25">
        <f>'Рос мова'!V9</f>
        <v>1</v>
      </c>
      <c r="J4" s="25">
        <f>'Зар літ'!V15</f>
        <v>0.95402298850574707</v>
      </c>
      <c r="K4" s="25">
        <f>'Іст Укр'!V15</f>
        <v>0.95965417867435154</v>
      </c>
      <c r="L4" s="25">
        <f>'Всесв іст'!V11</f>
        <v>0.97275641025641024</v>
      </c>
      <c r="M4" s="25">
        <f>Право!V5</f>
        <v>0.87272727272727268</v>
      </c>
      <c r="N4" s="25">
        <f>'Гром осв'!V4</f>
        <v>1</v>
      </c>
      <c r="O4" s="25">
        <f>Інформ!V15</f>
        <v>0.98240469208211145</v>
      </c>
      <c r="P4" s="25">
        <f>Фізика!V11</f>
        <v>0.91555555555555557</v>
      </c>
      <c r="Q4" s="25">
        <f>Хімія!V11</f>
        <v>0.93333333333333335</v>
      </c>
      <c r="R4" s="25">
        <f>Біологія!V13</f>
        <v>0.96466431095406358</v>
      </c>
      <c r="S4" s="25">
        <f>Географія!V13</f>
        <v>0.96099290780141844</v>
      </c>
      <c r="T4" s="25">
        <f>'Трудове нав'!V15</f>
        <v>0.9193083573487032</v>
      </c>
      <c r="U4" s="25">
        <f>Обр.мист!V9</f>
        <v>0.93442622950819676</v>
      </c>
      <c r="V4" s="25">
        <f>'Осн здор'!V13</f>
        <v>0.9862542955326461</v>
      </c>
      <c r="W4" s="25">
        <f>'Зах Вітч'!V5</f>
        <v>1</v>
      </c>
      <c r="X4" s="25">
        <f>Фізк!W15</f>
        <v>0.97142857142857142</v>
      </c>
      <c r="Y4" s="25">
        <f>Мистецтво!V7</f>
        <v>0.93518518518518523</v>
      </c>
      <c r="Z4" s="25">
        <f>Музика!V9</f>
        <v>0.96215277777777786</v>
      </c>
      <c r="AA4" s="25">
        <f>Астрономія!V4</f>
        <v>0.9642857142857143</v>
      </c>
      <c r="AB4" s="25">
        <f>Природ!V7</f>
        <v>0.99020737327188946</v>
      </c>
      <c r="AC4" s="57">
        <f>AVERAGE(B4:AB4)</f>
        <v>0.94755930631166574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zoomScale="110" zoomScaleNormal="110" workbookViewId="0">
      <selection activeCell="W18" sqref="W18"/>
    </sheetView>
  </sheetViews>
  <sheetFormatPr defaultRowHeight="15" x14ac:dyDescent="0.25"/>
  <cols>
    <col min="1" max="1" width="4.85546875" customWidth="1"/>
    <col min="2" max="2" width="6.28515625" customWidth="1"/>
    <col min="3" max="3" width="15.42578125" customWidth="1"/>
    <col min="4" max="4" width="4.28515625" customWidth="1"/>
    <col min="5" max="5" width="4.7109375" customWidth="1"/>
    <col min="6" max="6" width="5.42578125" customWidth="1"/>
    <col min="7" max="7" width="5.28515625" customWidth="1"/>
    <col min="8" max="8" width="6.5703125" customWidth="1"/>
    <col min="9" max="9" width="5.5703125" customWidth="1"/>
    <col min="10" max="10" width="5.28515625" customWidth="1"/>
    <col min="11" max="11" width="5.7109375" customWidth="1"/>
    <col min="12" max="12" width="6.85546875" customWidth="1"/>
    <col min="13" max="13" width="4.42578125" customWidth="1"/>
    <col min="14" max="14" width="5.140625" customWidth="1"/>
    <col min="15" max="15" width="4.42578125" customWidth="1"/>
    <col min="16" max="16" width="7.5703125" customWidth="1"/>
    <col min="17" max="17" width="4.7109375" customWidth="1"/>
    <col min="18" max="18" width="5.140625" customWidth="1"/>
    <col min="19" max="19" width="5" customWidth="1"/>
    <col min="20" max="20" width="6.5703125" customWidth="1"/>
    <col min="21" max="22" width="7.28515625" customWidth="1"/>
    <col min="23" max="23" width="5.7109375" customWidth="1"/>
  </cols>
  <sheetData>
    <row r="1" spans="1:24" ht="66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3" t="s">
        <v>12</v>
      </c>
      <c r="C3" s="2" t="s">
        <v>107</v>
      </c>
      <c r="D3" s="2">
        <v>30</v>
      </c>
      <c r="E3" s="2">
        <v>0</v>
      </c>
      <c r="F3" s="2">
        <v>0</v>
      </c>
      <c r="G3" s="2">
        <v>2</v>
      </c>
      <c r="H3" s="38">
        <f t="shared" ref="H3:H12" si="0">(E3+F3+G3)/D3</f>
        <v>6.6666666666666666E-2</v>
      </c>
      <c r="I3" s="2">
        <v>3</v>
      </c>
      <c r="J3" s="2">
        <v>5</v>
      </c>
      <c r="K3" s="2">
        <v>6</v>
      </c>
      <c r="L3" s="38">
        <f t="shared" ref="L3:L12" si="1">(I3+J3+K3)/D3</f>
        <v>0.46666666666666667</v>
      </c>
      <c r="M3" s="2">
        <v>5</v>
      </c>
      <c r="N3" s="2">
        <v>3</v>
      </c>
      <c r="O3" s="2">
        <v>5</v>
      </c>
      <c r="P3" s="38">
        <f t="shared" ref="P3:P12" si="2">(M3+N3+O3)/D3</f>
        <v>0.43333333333333335</v>
      </c>
      <c r="Q3" s="2">
        <v>1</v>
      </c>
      <c r="R3" s="2"/>
      <c r="S3" s="2"/>
      <c r="T3" s="42">
        <f t="shared" ref="T3:T12" si="3">(Q3+R3+S3)/D3</f>
        <v>3.3333333333333333E-2</v>
      </c>
      <c r="U3" s="38">
        <f t="shared" ref="U3:U12" si="4">H3+L3</f>
        <v>0.53333333333333333</v>
      </c>
      <c r="V3" s="42">
        <f>H3+L3+P3</f>
        <v>0.96666666666666667</v>
      </c>
      <c r="W3" s="5">
        <f>E3*12+F3*11+G3*10+I3*9+J3*8+K3*7+M3*6+N3*5+O3*4+Q3*3+R3*2+S3*1</f>
        <v>197</v>
      </c>
      <c r="X3" s="2">
        <f>ROUND(W3/D3,1)</f>
        <v>6.6</v>
      </c>
    </row>
    <row r="4" spans="1:24" x14ac:dyDescent="0.25">
      <c r="A4" s="2"/>
      <c r="B4" s="13" t="s">
        <v>13</v>
      </c>
      <c r="C4" s="2" t="s">
        <v>51</v>
      </c>
      <c r="D4" s="2">
        <v>28</v>
      </c>
      <c r="E4" s="2">
        <v>0</v>
      </c>
      <c r="F4" s="2">
        <v>0</v>
      </c>
      <c r="G4" s="2">
        <v>1</v>
      </c>
      <c r="H4" s="38">
        <f t="shared" si="0"/>
        <v>3.5714285714285712E-2</v>
      </c>
      <c r="I4" s="2">
        <v>3</v>
      </c>
      <c r="J4" s="2">
        <v>2</v>
      </c>
      <c r="K4" s="2">
        <v>1</v>
      </c>
      <c r="L4" s="38">
        <f t="shared" si="1"/>
        <v>0.21428571428571427</v>
      </c>
      <c r="M4" s="2">
        <v>5</v>
      </c>
      <c r="N4" s="2">
        <v>6</v>
      </c>
      <c r="O4" s="2">
        <v>8</v>
      </c>
      <c r="P4" s="38">
        <f t="shared" si="2"/>
        <v>0.6785714285714286</v>
      </c>
      <c r="Q4" s="2">
        <v>2</v>
      </c>
      <c r="R4" s="2"/>
      <c r="S4" s="2"/>
      <c r="T4" s="42">
        <f t="shared" si="3"/>
        <v>7.1428571428571425E-2</v>
      </c>
      <c r="U4" s="38">
        <f t="shared" si="4"/>
        <v>0.25</v>
      </c>
      <c r="V4" s="42">
        <f t="shared" ref="V4:V12" si="5">H4+L4+P4</f>
        <v>0.9285714285714286</v>
      </c>
      <c r="W4" s="5">
        <f t="shared" ref="W4:W12" si="6">E4*12+F4*11+G4*10+I4*9+J4*8+K4*7+M4*6+N4*5+O4*4+Q4*3+R4*2+S4*1</f>
        <v>158</v>
      </c>
      <c r="X4" s="2">
        <f t="shared" ref="X4:X12" si="7">ROUND(W4/D4,1)</f>
        <v>5.6</v>
      </c>
    </row>
    <row r="5" spans="1:24" x14ac:dyDescent="0.25">
      <c r="A5" s="2"/>
      <c r="B5" s="13" t="s">
        <v>14</v>
      </c>
      <c r="C5" s="2" t="s">
        <v>51</v>
      </c>
      <c r="D5" s="2">
        <v>32</v>
      </c>
      <c r="E5" s="2">
        <v>0</v>
      </c>
      <c r="F5" s="2">
        <v>0</v>
      </c>
      <c r="G5" s="2">
        <v>0</v>
      </c>
      <c r="H5" s="38">
        <f t="shared" si="0"/>
        <v>0</v>
      </c>
      <c r="I5" s="2">
        <v>4</v>
      </c>
      <c r="J5" s="2">
        <v>5</v>
      </c>
      <c r="K5" s="2">
        <v>5</v>
      </c>
      <c r="L5" s="38">
        <f t="shared" si="1"/>
        <v>0.4375</v>
      </c>
      <c r="M5" s="2">
        <v>5</v>
      </c>
      <c r="N5" s="2">
        <v>6</v>
      </c>
      <c r="O5" s="2">
        <v>6</v>
      </c>
      <c r="P5" s="38">
        <f t="shared" si="2"/>
        <v>0.53125</v>
      </c>
      <c r="Q5" s="2">
        <v>1</v>
      </c>
      <c r="R5" s="2"/>
      <c r="S5" s="2"/>
      <c r="T5" s="42">
        <f t="shared" si="3"/>
        <v>3.125E-2</v>
      </c>
      <c r="U5" s="38">
        <f t="shared" si="4"/>
        <v>0.4375</v>
      </c>
      <c r="V5" s="42">
        <f t="shared" si="5"/>
        <v>0.96875</v>
      </c>
      <c r="W5" s="5">
        <f t="shared" si="6"/>
        <v>198</v>
      </c>
      <c r="X5" s="2">
        <f t="shared" si="7"/>
        <v>6.2</v>
      </c>
    </row>
    <row r="6" spans="1:24" x14ac:dyDescent="0.25">
      <c r="A6" s="2"/>
      <c r="B6" s="13" t="s">
        <v>15</v>
      </c>
      <c r="C6" s="2" t="s">
        <v>51</v>
      </c>
      <c r="D6" s="2">
        <v>28</v>
      </c>
      <c r="E6" s="2">
        <v>0</v>
      </c>
      <c r="F6" s="2">
        <v>0</v>
      </c>
      <c r="G6" s="2">
        <v>2</v>
      </c>
      <c r="H6" s="38">
        <f t="shared" si="0"/>
        <v>7.1428571428571425E-2</v>
      </c>
      <c r="I6" s="2">
        <v>1</v>
      </c>
      <c r="J6" s="2">
        <v>0</v>
      </c>
      <c r="K6" s="2">
        <v>4</v>
      </c>
      <c r="L6" s="38">
        <f t="shared" si="1"/>
        <v>0.17857142857142858</v>
      </c>
      <c r="M6" s="2">
        <v>5</v>
      </c>
      <c r="N6" s="2">
        <v>5</v>
      </c>
      <c r="O6" s="2">
        <v>8</v>
      </c>
      <c r="P6" s="38">
        <f t="shared" si="2"/>
        <v>0.6428571428571429</v>
      </c>
      <c r="Q6" s="2">
        <v>3</v>
      </c>
      <c r="R6" s="2"/>
      <c r="S6" s="2"/>
      <c r="T6" s="42">
        <f t="shared" si="3"/>
        <v>0.10714285714285714</v>
      </c>
      <c r="U6" s="38">
        <f t="shared" si="4"/>
        <v>0.25</v>
      </c>
      <c r="V6" s="42">
        <f t="shared" si="5"/>
        <v>0.8928571428571429</v>
      </c>
      <c r="W6" s="5">
        <f t="shared" si="6"/>
        <v>153</v>
      </c>
      <c r="X6" s="2">
        <f t="shared" si="7"/>
        <v>5.5</v>
      </c>
    </row>
    <row r="7" spans="1:24" x14ac:dyDescent="0.25">
      <c r="A7" s="2"/>
      <c r="B7" s="13" t="s">
        <v>16</v>
      </c>
      <c r="C7" s="2" t="s">
        <v>51</v>
      </c>
      <c r="D7" s="2">
        <v>28</v>
      </c>
      <c r="E7" s="2">
        <v>0</v>
      </c>
      <c r="F7" s="2">
        <v>1</v>
      </c>
      <c r="G7" s="2">
        <v>0</v>
      </c>
      <c r="H7" s="38">
        <f t="shared" si="0"/>
        <v>3.5714285714285712E-2</v>
      </c>
      <c r="I7" s="2">
        <v>2</v>
      </c>
      <c r="J7" s="2">
        <v>2</v>
      </c>
      <c r="K7" s="2">
        <v>4</v>
      </c>
      <c r="L7" s="38">
        <f t="shared" si="1"/>
        <v>0.2857142857142857</v>
      </c>
      <c r="M7" s="2">
        <v>4</v>
      </c>
      <c r="N7" s="2">
        <v>5</v>
      </c>
      <c r="O7" s="2">
        <v>10</v>
      </c>
      <c r="P7" s="38">
        <f t="shared" si="2"/>
        <v>0.6785714285714286</v>
      </c>
      <c r="Q7" s="2"/>
      <c r="R7" s="2"/>
      <c r="S7" s="2"/>
      <c r="T7" s="42">
        <f t="shared" si="3"/>
        <v>0</v>
      </c>
      <c r="U7" s="38">
        <f t="shared" si="4"/>
        <v>0.3214285714285714</v>
      </c>
      <c r="V7" s="42">
        <f t="shared" si="5"/>
        <v>1</v>
      </c>
      <c r="W7" s="5">
        <f t="shared" si="6"/>
        <v>162</v>
      </c>
      <c r="X7" s="2">
        <f t="shared" si="7"/>
        <v>5.8</v>
      </c>
    </row>
    <row r="8" spans="1:24" x14ac:dyDescent="0.25">
      <c r="A8" s="2"/>
      <c r="B8" s="13" t="s">
        <v>17</v>
      </c>
      <c r="C8" s="2" t="s">
        <v>51</v>
      </c>
      <c r="D8" s="2">
        <v>24</v>
      </c>
      <c r="E8" s="2">
        <v>0</v>
      </c>
      <c r="F8" s="2">
        <v>0</v>
      </c>
      <c r="G8" s="2">
        <v>0</v>
      </c>
      <c r="H8" s="38">
        <f t="shared" si="0"/>
        <v>0</v>
      </c>
      <c r="I8" s="2">
        <v>3</v>
      </c>
      <c r="J8" s="2">
        <v>1</v>
      </c>
      <c r="K8" s="2">
        <v>5</v>
      </c>
      <c r="L8" s="38">
        <f t="shared" si="1"/>
        <v>0.375</v>
      </c>
      <c r="M8" s="2">
        <v>1</v>
      </c>
      <c r="N8" s="2">
        <v>4</v>
      </c>
      <c r="O8" s="2">
        <v>8</v>
      </c>
      <c r="P8" s="38">
        <f t="shared" si="2"/>
        <v>0.54166666666666663</v>
      </c>
      <c r="Q8" s="2">
        <v>1</v>
      </c>
      <c r="R8" s="2">
        <v>1</v>
      </c>
      <c r="S8" s="2"/>
      <c r="T8" s="42">
        <f t="shared" si="3"/>
        <v>8.3333333333333329E-2</v>
      </c>
      <c r="U8" s="38">
        <f t="shared" si="4"/>
        <v>0.375</v>
      </c>
      <c r="V8" s="42">
        <f t="shared" si="5"/>
        <v>0.91666666666666663</v>
      </c>
      <c r="W8" s="5">
        <f t="shared" si="6"/>
        <v>133</v>
      </c>
      <c r="X8" s="2">
        <f t="shared" si="7"/>
        <v>5.5</v>
      </c>
    </row>
    <row r="9" spans="1:24" x14ac:dyDescent="0.25">
      <c r="A9" s="2"/>
      <c r="B9" s="13" t="s">
        <v>18</v>
      </c>
      <c r="C9" s="2" t="s">
        <v>51</v>
      </c>
      <c r="D9" s="2">
        <v>29</v>
      </c>
      <c r="E9" s="2">
        <v>0</v>
      </c>
      <c r="F9" s="2">
        <v>1</v>
      </c>
      <c r="G9" s="2">
        <v>2</v>
      </c>
      <c r="H9" s="38">
        <f t="shared" si="0"/>
        <v>0.10344827586206896</v>
      </c>
      <c r="I9" s="2">
        <v>4</v>
      </c>
      <c r="J9" s="2">
        <v>5</v>
      </c>
      <c r="K9" s="2">
        <v>1</v>
      </c>
      <c r="L9" s="38">
        <f t="shared" si="1"/>
        <v>0.34482758620689657</v>
      </c>
      <c r="M9" s="2">
        <v>8</v>
      </c>
      <c r="N9" s="2">
        <v>5</v>
      </c>
      <c r="O9" s="2">
        <v>3</v>
      </c>
      <c r="P9" s="38">
        <f t="shared" si="2"/>
        <v>0.55172413793103448</v>
      </c>
      <c r="Q9" s="2"/>
      <c r="R9" s="2"/>
      <c r="S9" s="2"/>
      <c r="T9" s="42">
        <f t="shared" si="3"/>
        <v>0</v>
      </c>
      <c r="U9" s="38">
        <f t="shared" si="4"/>
        <v>0.44827586206896552</v>
      </c>
      <c r="V9" s="42">
        <f t="shared" si="5"/>
        <v>1</v>
      </c>
      <c r="W9" s="5">
        <f t="shared" si="6"/>
        <v>199</v>
      </c>
      <c r="X9" s="2">
        <f t="shared" si="7"/>
        <v>6.9</v>
      </c>
    </row>
    <row r="10" spans="1:24" x14ac:dyDescent="0.25">
      <c r="A10" s="2"/>
      <c r="B10" s="13" t="s">
        <v>19</v>
      </c>
      <c r="C10" s="2" t="s">
        <v>51</v>
      </c>
      <c r="D10" s="2">
        <v>26</v>
      </c>
      <c r="E10" s="2">
        <v>0</v>
      </c>
      <c r="F10" s="2">
        <v>0</v>
      </c>
      <c r="G10" s="2">
        <v>0</v>
      </c>
      <c r="H10" s="38">
        <f t="shared" si="0"/>
        <v>0</v>
      </c>
      <c r="I10" s="2">
        <v>1</v>
      </c>
      <c r="J10" s="2">
        <v>1</v>
      </c>
      <c r="K10" s="2">
        <v>6</v>
      </c>
      <c r="L10" s="38">
        <f t="shared" si="1"/>
        <v>0.30769230769230771</v>
      </c>
      <c r="M10" s="2">
        <v>3</v>
      </c>
      <c r="N10" s="2">
        <v>7</v>
      </c>
      <c r="O10" s="2">
        <v>6</v>
      </c>
      <c r="P10" s="38">
        <f t="shared" si="2"/>
        <v>0.61538461538461542</v>
      </c>
      <c r="Q10" s="2">
        <v>2</v>
      </c>
      <c r="R10" s="2"/>
      <c r="S10" s="2"/>
      <c r="T10" s="42">
        <f t="shared" si="3"/>
        <v>7.6923076923076927E-2</v>
      </c>
      <c r="U10" s="38">
        <f t="shared" si="4"/>
        <v>0.30769230769230771</v>
      </c>
      <c r="V10" s="42">
        <f t="shared" si="5"/>
        <v>0.92307692307692313</v>
      </c>
      <c r="W10" s="5">
        <f t="shared" si="6"/>
        <v>142</v>
      </c>
      <c r="X10" s="2">
        <f t="shared" si="7"/>
        <v>5.5</v>
      </c>
    </row>
    <row r="11" spans="1:24" x14ac:dyDescent="0.25">
      <c r="A11" s="2"/>
      <c r="B11" s="13">
        <v>10</v>
      </c>
      <c r="C11" s="2" t="s">
        <v>51</v>
      </c>
      <c r="D11" s="2">
        <v>29</v>
      </c>
      <c r="E11" s="2">
        <v>0</v>
      </c>
      <c r="F11" s="2">
        <v>1</v>
      </c>
      <c r="G11" s="2">
        <v>0</v>
      </c>
      <c r="H11" s="38">
        <f t="shared" si="0"/>
        <v>3.4482758620689655E-2</v>
      </c>
      <c r="I11" s="2">
        <v>2</v>
      </c>
      <c r="J11" s="2">
        <v>6</v>
      </c>
      <c r="K11" s="2">
        <v>7</v>
      </c>
      <c r="L11" s="38">
        <f t="shared" si="1"/>
        <v>0.51724137931034486</v>
      </c>
      <c r="M11" s="2">
        <v>6</v>
      </c>
      <c r="N11" s="2">
        <v>5</v>
      </c>
      <c r="O11" s="2">
        <v>2</v>
      </c>
      <c r="P11" s="38">
        <f t="shared" si="2"/>
        <v>0.44827586206896552</v>
      </c>
      <c r="Q11" s="2"/>
      <c r="R11" s="2"/>
      <c r="S11" s="2"/>
      <c r="T11" s="42">
        <f t="shared" si="3"/>
        <v>0</v>
      </c>
      <c r="U11" s="38">
        <f t="shared" si="4"/>
        <v>0.55172413793103448</v>
      </c>
      <c r="V11" s="42">
        <f t="shared" si="5"/>
        <v>1</v>
      </c>
      <c r="W11" s="5">
        <f t="shared" si="6"/>
        <v>195</v>
      </c>
      <c r="X11" s="2">
        <f t="shared" si="7"/>
        <v>6.7</v>
      </c>
    </row>
    <row r="12" spans="1:24" x14ac:dyDescent="0.25">
      <c r="A12" s="2"/>
      <c r="B12" s="4">
        <v>11</v>
      </c>
      <c r="C12" s="2" t="s">
        <v>51</v>
      </c>
      <c r="D12" s="2">
        <v>28</v>
      </c>
      <c r="E12" s="2">
        <v>0</v>
      </c>
      <c r="F12" s="2">
        <v>3</v>
      </c>
      <c r="G12" s="2">
        <v>2</v>
      </c>
      <c r="H12" s="38">
        <f t="shared" si="0"/>
        <v>0.17857142857142858</v>
      </c>
      <c r="I12" s="2">
        <v>3</v>
      </c>
      <c r="J12" s="2">
        <v>7</v>
      </c>
      <c r="K12" s="2">
        <v>2</v>
      </c>
      <c r="L12" s="38">
        <f t="shared" si="1"/>
        <v>0.42857142857142855</v>
      </c>
      <c r="M12" s="2">
        <v>7</v>
      </c>
      <c r="N12" s="2">
        <v>3</v>
      </c>
      <c r="O12" s="2">
        <v>1</v>
      </c>
      <c r="P12" s="38">
        <f t="shared" si="2"/>
        <v>0.39285714285714285</v>
      </c>
      <c r="Q12" s="2"/>
      <c r="R12" s="2"/>
      <c r="S12" s="2"/>
      <c r="T12" s="42">
        <f t="shared" si="3"/>
        <v>0</v>
      </c>
      <c r="U12" s="38">
        <f t="shared" si="4"/>
        <v>0.6071428571428571</v>
      </c>
      <c r="V12" s="42">
        <f t="shared" si="5"/>
        <v>1</v>
      </c>
      <c r="W12" s="5">
        <f t="shared" si="6"/>
        <v>211</v>
      </c>
      <c r="X12" s="2">
        <f t="shared" si="7"/>
        <v>7.5</v>
      </c>
    </row>
    <row r="13" spans="1:24" x14ac:dyDescent="0.25">
      <c r="D13" s="2">
        <f>SUM(D3:D12)</f>
        <v>282</v>
      </c>
      <c r="E13" s="2">
        <f>SUM(E3:E12)</f>
        <v>0</v>
      </c>
      <c r="F13" s="2">
        <f>SUM(F3:F12)</f>
        <v>6</v>
      </c>
      <c r="G13" s="2">
        <f>SUM(G3:G12)</f>
        <v>9</v>
      </c>
      <c r="H13" s="15">
        <f>SUM(E13:G13)/D13</f>
        <v>5.3191489361702128E-2</v>
      </c>
      <c r="I13" s="2">
        <f>SUM(I3:I12)</f>
        <v>26</v>
      </c>
      <c r="J13" s="2">
        <f>SUM(J3:J12)</f>
        <v>34</v>
      </c>
      <c r="K13" s="2">
        <f>SUM(K3:K12)</f>
        <v>41</v>
      </c>
      <c r="L13" s="15">
        <f>SUM(I13:K13)/D13</f>
        <v>0.35815602836879434</v>
      </c>
      <c r="M13" s="2">
        <f>SUM(M3:M12)</f>
        <v>49</v>
      </c>
      <c r="N13" s="2">
        <f>SUM(N3:N12)</f>
        <v>49</v>
      </c>
      <c r="O13" s="2">
        <f>SUM(O3:O12)</f>
        <v>57</v>
      </c>
      <c r="P13" s="15">
        <f>SUM(M13:O13)/D13</f>
        <v>0.54964539007092195</v>
      </c>
      <c r="Q13" s="2">
        <f>SUM(Q3:Q12)</f>
        <v>10</v>
      </c>
      <c r="R13" s="2">
        <f>SUM(R3:R12)</f>
        <v>1</v>
      </c>
      <c r="S13" s="2">
        <f>SUM(S3:S12)</f>
        <v>0</v>
      </c>
      <c r="T13" s="15">
        <f>SUM(Q13:S13)/D13</f>
        <v>3.9007092198581561E-2</v>
      </c>
      <c r="U13" s="15">
        <f>SUM(E13:G13,I13:K13)/D13</f>
        <v>0.41134751773049644</v>
      </c>
      <c r="V13" s="15">
        <f>SUM(E13:G13,I13:K13,M13:O13)/D13</f>
        <v>0.96099290780141844</v>
      </c>
      <c r="W13" s="2">
        <f>SUM(W3:W12)</f>
        <v>1748</v>
      </c>
      <c r="X13" s="14">
        <f>W13/D13</f>
        <v>6.1985815602836878</v>
      </c>
    </row>
  </sheetData>
  <mergeCells count="12">
    <mergeCell ref="X1:X2"/>
    <mergeCell ref="M1:P1"/>
    <mergeCell ref="Q1:T1"/>
    <mergeCell ref="U1:U2"/>
    <mergeCell ref="W1:W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zoomScale="110" zoomScaleNormal="110" workbookViewId="0">
      <selection activeCell="G3" sqref="G3"/>
    </sheetView>
  </sheetViews>
  <sheetFormatPr defaultRowHeight="15" x14ac:dyDescent="0.25"/>
  <cols>
    <col min="1" max="1" width="4.28515625" customWidth="1"/>
    <col min="2" max="2" width="5.28515625" customWidth="1"/>
    <col min="3" max="3" width="24.140625" customWidth="1"/>
    <col min="4" max="4" width="4.85546875" customWidth="1"/>
    <col min="5" max="5" width="4" customWidth="1"/>
    <col min="6" max="6" width="4.42578125" customWidth="1"/>
    <col min="7" max="7" width="4.140625" customWidth="1"/>
    <col min="8" max="8" width="7.42578125" customWidth="1"/>
    <col min="9" max="9" width="4.140625" customWidth="1"/>
    <col min="10" max="10" width="4" customWidth="1"/>
    <col min="11" max="11" width="4.140625" customWidth="1"/>
    <col min="12" max="12" width="6.85546875" customWidth="1"/>
    <col min="13" max="13" width="4.28515625" customWidth="1"/>
    <col min="14" max="14" width="4.5703125" customWidth="1"/>
    <col min="15" max="15" width="4" customWidth="1"/>
    <col min="16" max="16" width="6.42578125" customWidth="1"/>
    <col min="17" max="18" width="4.140625" customWidth="1"/>
    <col min="19" max="19" width="4.42578125" customWidth="1"/>
    <col min="20" max="20" width="5" customWidth="1"/>
    <col min="22" max="22" width="7.28515625" customWidth="1"/>
    <col min="23" max="23" width="6" customWidth="1"/>
  </cols>
  <sheetData>
    <row r="1" spans="1:24" ht="60.7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3" t="s">
        <v>10</v>
      </c>
      <c r="C3" s="2" t="s">
        <v>69</v>
      </c>
      <c r="D3" s="2">
        <v>32</v>
      </c>
      <c r="E3" s="2">
        <v>6</v>
      </c>
      <c r="F3" s="2">
        <v>4</v>
      </c>
      <c r="G3" s="2">
        <v>6</v>
      </c>
      <c r="H3" s="38">
        <f t="shared" ref="H3:H14" si="0">(E3+F3+G3)/D3</f>
        <v>0.5</v>
      </c>
      <c r="I3" s="2">
        <v>9</v>
      </c>
      <c r="J3" s="2">
        <v>5</v>
      </c>
      <c r="K3" s="2">
        <v>1</v>
      </c>
      <c r="L3" s="38">
        <f t="shared" ref="L3:L14" si="1">(I3+J3+K3)/D3</f>
        <v>0.46875</v>
      </c>
      <c r="M3" s="2">
        <v>1</v>
      </c>
      <c r="N3" s="2"/>
      <c r="O3" s="2"/>
      <c r="P3" s="38">
        <f t="shared" ref="P3:P14" si="2">(M3+N3+O3)/D3</f>
        <v>3.125E-2</v>
      </c>
      <c r="Q3" s="2"/>
      <c r="R3" s="2"/>
      <c r="S3" s="2"/>
      <c r="T3" s="42">
        <f t="shared" ref="T3:T14" si="3">(Q3+R3+S3)/D3</f>
        <v>0</v>
      </c>
      <c r="U3" s="38">
        <f t="shared" ref="U3:U14" si="4">H3+L3</f>
        <v>0.96875</v>
      </c>
      <c r="V3" s="38">
        <f>H3+L3+P3</f>
        <v>1</v>
      </c>
      <c r="W3" s="2">
        <f>AVERAGE(E3*12+F3*11+G3*10+I3*9+J3*8+K3*7+M3*6+N3*5+O3*4+Q3*3+R3*2+S3*1)</f>
        <v>310</v>
      </c>
      <c r="X3" s="2">
        <f>ROUND(W3/D3,1)</f>
        <v>9.6999999999999993</v>
      </c>
    </row>
    <row r="4" spans="1:24" x14ac:dyDescent="0.25">
      <c r="A4" s="2"/>
      <c r="B4" s="13" t="s">
        <v>11</v>
      </c>
      <c r="C4" s="2" t="s">
        <v>69</v>
      </c>
      <c r="D4" s="2">
        <v>32</v>
      </c>
      <c r="E4" s="2">
        <v>2</v>
      </c>
      <c r="F4" s="2">
        <v>9</v>
      </c>
      <c r="G4" s="2">
        <v>8</v>
      </c>
      <c r="H4" s="38">
        <f t="shared" si="0"/>
        <v>0.59375</v>
      </c>
      <c r="I4" s="2">
        <v>4</v>
      </c>
      <c r="J4" s="2">
        <v>7</v>
      </c>
      <c r="K4" s="2">
        <v>1</v>
      </c>
      <c r="L4" s="38">
        <f t="shared" si="1"/>
        <v>0.375</v>
      </c>
      <c r="M4" s="2"/>
      <c r="N4" s="2"/>
      <c r="O4" s="2"/>
      <c r="P4" s="38">
        <f t="shared" si="2"/>
        <v>0</v>
      </c>
      <c r="Q4" s="2"/>
      <c r="R4" s="2"/>
      <c r="S4" s="2"/>
      <c r="T4" s="42">
        <f t="shared" si="3"/>
        <v>0</v>
      </c>
      <c r="U4" s="38">
        <f t="shared" si="4"/>
        <v>0.96875</v>
      </c>
      <c r="V4" s="38">
        <f>H4+L4+P4</f>
        <v>0.96875</v>
      </c>
      <c r="W4" s="2">
        <f>AVERAGE(E4*12+F4*11+G4*10+I4*9+J4*8+K4*7+M4*6+N4*5+O4*4+Q4*3+R4*2+S4*1)</f>
        <v>302</v>
      </c>
      <c r="X4" s="2">
        <f>ROUND(W4/D4,1)</f>
        <v>9.4</v>
      </c>
    </row>
    <row r="5" spans="1:24" x14ac:dyDescent="0.25">
      <c r="A5" s="2"/>
      <c r="B5" s="13" t="s">
        <v>12</v>
      </c>
      <c r="C5" s="2" t="s">
        <v>69</v>
      </c>
      <c r="D5" s="2">
        <v>30</v>
      </c>
      <c r="E5" s="2">
        <v>3</v>
      </c>
      <c r="F5" s="2">
        <v>8</v>
      </c>
      <c r="G5" s="2">
        <v>4</v>
      </c>
      <c r="H5" s="38">
        <f t="shared" si="0"/>
        <v>0.5</v>
      </c>
      <c r="I5" s="2">
        <v>9</v>
      </c>
      <c r="J5" s="2">
        <v>1</v>
      </c>
      <c r="K5" s="2">
        <v>2</v>
      </c>
      <c r="L5" s="38">
        <f t="shared" si="1"/>
        <v>0.4</v>
      </c>
      <c r="M5" s="2">
        <v>2</v>
      </c>
      <c r="N5" s="2"/>
      <c r="O5" s="2"/>
      <c r="P5" s="38">
        <f t="shared" si="2"/>
        <v>6.6666666666666666E-2</v>
      </c>
      <c r="Q5" s="2">
        <v>1</v>
      </c>
      <c r="R5" s="2"/>
      <c r="S5" s="2"/>
      <c r="T5" s="42">
        <f t="shared" si="3"/>
        <v>3.3333333333333333E-2</v>
      </c>
      <c r="U5" s="38">
        <f t="shared" si="4"/>
        <v>0.9</v>
      </c>
      <c r="V5" s="38">
        <f t="shared" ref="V5:V14" si="5">H5+L5+P5</f>
        <v>0.96666666666666667</v>
      </c>
      <c r="W5" s="2">
        <f t="shared" ref="W5:W14" si="6">AVERAGE(E5*12+F5*11+G5*10+I5*9+J5*8+K5*7+M5*6+N5*5+O5*4+Q5*3+R5*2+S5*1)</f>
        <v>282</v>
      </c>
      <c r="X5" s="2">
        <f t="shared" ref="X5:X14" si="7">ROUND(W5/D5,1)</f>
        <v>9.4</v>
      </c>
    </row>
    <row r="6" spans="1:24" x14ac:dyDescent="0.25">
      <c r="A6" s="2"/>
      <c r="B6" s="13" t="s">
        <v>13</v>
      </c>
      <c r="C6" s="2" t="s">
        <v>69</v>
      </c>
      <c r="D6" s="2">
        <v>29</v>
      </c>
      <c r="E6" s="2">
        <v>3</v>
      </c>
      <c r="F6" s="2">
        <v>4</v>
      </c>
      <c r="G6" s="2">
        <v>6</v>
      </c>
      <c r="H6" s="38">
        <f t="shared" si="0"/>
        <v>0.44827586206896552</v>
      </c>
      <c r="I6" s="2">
        <v>4</v>
      </c>
      <c r="J6" s="2">
        <v>5</v>
      </c>
      <c r="K6" s="2">
        <v>2</v>
      </c>
      <c r="L6" s="38">
        <f t="shared" si="1"/>
        <v>0.37931034482758619</v>
      </c>
      <c r="M6" s="2">
        <v>1</v>
      </c>
      <c r="N6" s="2"/>
      <c r="O6" s="2">
        <v>2</v>
      </c>
      <c r="P6" s="38">
        <f t="shared" si="2"/>
        <v>0.10344827586206896</v>
      </c>
      <c r="Q6" s="2"/>
      <c r="R6" s="2">
        <v>2</v>
      </c>
      <c r="S6" s="2"/>
      <c r="T6" s="42">
        <f t="shared" si="3"/>
        <v>6.8965517241379309E-2</v>
      </c>
      <c r="U6" s="38">
        <f t="shared" si="4"/>
        <v>0.82758620689655171</v>
      </c>
      <c r="V6" s="38">
        <f t="shared" si="5"/>
        <v>0.93103448275862066</v>
      </c>
      <c r="W6" s="2">
        <f t="shared" si="6"/>
        <v>248</v>
      </c>
      <c r="X6" s="2">
        <f t="shared" si="7"/>
        <v>8.6</v>
      </c>
    </row>
    <row r="7" spans="1:24" x14ac:dyDescent="0.25">
      <c r="A7" s="2"/>
      <c r="B7" s="13" t="s">
        <v>14</v>
      </c>
      <c r="C7" s="2" t="s">
        <v>69</v>
      </c>
      <c r="D7" s="2">
        <v>32</v>
      </c>
      <c r="E7" s="2">
        <v>3</v>
      </c>
      <c r="F7" s="2">
        <v>5</v>
      </c>
      <c r="G7" s="2">
        <v>8</v>
      </c>
      <c r="H7" s="38">
        <f t="shared" si="0"/>
        <v>0.5</v>
      </c>
      <c r="I7" s="2">
        <v>3</v>
      </c>
      <c r="J7" s="2">
        <v>3</v>
      </c>
      <c r="K7" s="2">
        <v>4</v>
      </c>
      <c r="L7" s="38">
        <f t="shared" si="1"/>
        <v>0.3125</v>
      </c>
      <c r="M7" s="2">
        <v>5</v>
      </c>
      <c r="N7" s="2">
        <v>1</v>
      </c>
      <c r="O7" s="2"/>
      <c r="P7" s="38">
        <f t="shared" si="2"/>
        <v>0.1875</v>
      </c>
      <c r="Q7" s="2"/>
      <c r="R7" s="2"/>
      <c r="S7" s="2"/>
      <c r="T7" s="42">
        <f t="shared" si="3"/>
        <v>0</v>
      </c>
      <c r="U7" s="38">
        <f t="shared" si="4"/>
        <v>0.8125</v>
      </c>
      <c r="V7" s="38">
        <f t="shared" si="5"/>
        <v>1</v>
      </c>
      <c r="W7" s="2">
        <f t="shared" si="6"/>
        <v>285</v>
      </c>
      <c r="X7" s="2">
        <f t="shared" si="7"/>
        <v>8.9</v>
      </c>
    </row>
    <row r="8" spans="1:24" x14ac:dyDescent="0.25">
      <c r="A8" s="2"/>
      <c r="B8" s="13" t="s">
        <v>15</v>
      </c>
      <c r="C8" s="2" t="s">
        <v>69</v>
      </c>
      <c r="D8" s="2">
        <v>28</v>
      </c>
      <c r="E8" s="2">
        <v>3</v>
      </c>
      <c r="F8" s="2">
        <v>1</v>
      </c>
      <c r="G8" s="2">
        <v>2</v>
      </c>
      <c r="H8" s="38">
        <f t="shared" si="0"/>
        <v>0.21428571428571427</v>
      </c>
      <c r="I8" s="2">
        <v>2</v>
      </c>
      <c r="J8" s="2">
        <v>4</v>
      </c>
      <c r="K8" s="2">
        <v>3</v>
      </c>
      <c r="L8" s="38">
        <f t="shared" si="1"/>
        <v>0.32142857142857145</v>
      </c>
      <c r="M8" s="2">
        <v>6</v>
      </c>
      <c r="N8" s="2">
        <v>2</v>
      </c>
      <c r="O8" s="2">
        <v>3</v>
      </c>
      <c r="P8" s="38">
        <f t="shared" si="2"/>
        <v>0.39285714285714285</v>
      </c>
      <c r="Q8" s="2">
        <v>2</v>
      </c>
      <c r="R8" s="2"/>
      <c r="S8" s="2"/>
      <c r="T8" s="42">
        <f t="shared" si="3"/>
        <v>7.1428571428571425E-2</v>
      </c>
      <c r="U8" s="38">
        <f t="shared" si="4"/>
        <v>0.5357142857142857</v>
      </c>
      <c r="V8" s="38">
        <f t="shared" si="5"/>
        <v>0.9285714285714286</v>
      </c>
      <c r="W8" s="2">
        <f t="shared" si="6"/>
        <v>202</v>
      </c>
      <c r="X8" s="2">
        <f t="shared" si="7"/>
        <v>7.2</v>
      </c>
    </row>
    <row r="9" spans="1:24" x14ac:dyDescent="0.25">
      <c r="A9" s="2"/>
      <c r="B9" s="3" t="s">
        <v>16</v>
      </c>
      <c r="C9" s="2" t="s">
        <v>69</v>
      </c>
      <c r="D9" s="2">
        <v>28</v>
      </c>
      <c r="E9" s="2">
        <v>1</v>
      </c>
      <c r="F9" s="2">
        <v>3</v>
      </c>
      <c r="G9" s="2">
        <v>5</v>
      </c>
      <c r="H9" s="38">
        <f t="shared" si="0"/>
        <v>0.32142857142857145</v>
      </c>
      <c r="I9" s="2">
        <v>5</v>
      </c>
      <c r="J9" s="2">
        <v>3</v>
      </c>
      <c r="K9" s="2">
        <v>2</v>
      </c>
      <c r="L9" s="38">
        <f t="shared" si="1"/>
        <v>0.35714285714285715</v>
      </c>
      <c r="M9" s="2">
        <v>4</v>
      </c>
      <c r="N9" s="2">
        <v>4</v>
      </c>
      <c r="O9" s="2">
        <v>1</v>
      </c>
      <c r="P9" s="38">
        <f t="shared" si="2"/>
        <v>0.32142857142857145</v>
      </c>
      <c r="Q9" s="2"/>
      <c r="R9" s="2"/>
      <c r="S9" s="2"/>
      <c r="T9" s="42">
        <f t="shared" si="3"/>
        <v>0</v>
      </c>
      <c r="U9" s="38">
        <f t="shared" si="4"/>
        <v>0.6785714285714286</v>
      </c>
      <c r="V9" s="38">
        <f t="shared" si="5"/>
        <v>1</v>
      </c>
      <c r="W9" s="2">
        <f t="shared" si="6"/>
        <v>226</v>
      </c>
      <c r="X9" s="2">
        <f t="shared" si="7"/>
        <v>8.1</v>
      </c>
    </row>
    <row r="10" spans="1:24" x14ac:dyDescent="0.25">
      <c r="A10" s="2"/>
      <c r="B10" s="3" t="s">
        <v>17</v>
      </c>
      <c r="C10" s="2" t="s">
        <v>105</v>
      </c>
      <c r="D10" s="2">
        <v>24</v>
      </c>
      <c r="E10" s="2">
        <v>8</v>
      </c>
      <c r="F10" s="2">
        <v>4</v>
      </c>
      <c r="G10" s="2">
        <v>2</v>
      </c>
      <c r="H10" s="38">
        <f t="shared" si="0"/>
        <v>0.58333333333333337</v>
      </c>
      <c r="I10" s="2">
        <v>4</v>
      </c>
      <c r="J10" s="2">
        <v>1</v>
      </c>
      <c r="K10" s="2">
        <v>1</v>
      </c>
      <c r="L10" s="38">
        <f t="shared" si="1"/>
        <v>0.25</v>
      </c>
      <c r="M10" s="2">
        <v>1</v>
      </c>
      <c r="N10" s="2">
        <v>1</v>
      </c>
      <c r="O10" s="2"/>
      <c r="P10" s="38">
        <f t="shared" si="2"/>
        <v>8.3333333333333329E-2</v>
      </c>
      <c r="Q10" s="2"/>
      <c r="R10" s="2"/>
      <c r="S10" s="2">
        <v>2</v>
      </c>
      <c r="T10" s="42">
        <f t="shared" si="3"/>
        <v>8.3333333333333329E-2</v>
      </c>
      <c r="U10" s="38">
        <f t="shared" si="4"/>
        <v>0.83333333333333337</v>
      </c>
      <c r="V10" s="38">
        <f t="shared" si="5"/>
        <v>0.91666666666666674</v>
      </c>
      <c r="W10" s="2">
        <f t="shared" si="6"/>
        <v>224</v>
      </c>
      <c r="X10" s="2">
        <f t="shared" si="7"/>
        <v>9.3000000000000007</v>
      </c>
    </row>
    <row r="11" spans="1:24" x14ac:dyDescent="0.25">
      <c r="A11" s="2"/>
      <c r="B11" s="3" t="s">
        <v>18</v>
      </c>
      <c r="C11" s="2" t="s">
        <v>23</v>
      </c>
      <c r="D11" s="2">
        <v>29</v>
      </c>
      <c r="E11" s="2">
        <v>3</v>
      </c>
      <c r="F11" s="2">
        <v>2</v>
      </c>
      <c r="G11" s="2">
        <v>8</v>
      </c>
      <c r="H11" s="38">
        <f t="shared" si="0"/>
        <v>0.44827586206896552</v>
      </c>
      <c r="I11" s="2">
        <v>8</v>
      </c>
      <c r="J11" s="2">
        <v>3</v>
      </c>
      <c r="K11" s="2">
        <v>2</v>
      </c>
      <c r="L11" s="38">
        <f t="shared" si="1"/>
        <v>0.44827586206896552</v>
      </c>
      <c r="M11" s="2"/>
      <c r="N11" s="2">
        <v>2</v>
      </c>
      <c r="O11" s="2">
        <v>1</v>
      </c>
      <c r="P11" s="38">
        <f t="shared" si="2"/>
        <v>0.10344827586206896</v>
      </c>
      <c r="Q11" s="2"/>
      <c r="R11" s="2"/>
      <c r="S11" s="2"/>
      <c r="T11" s="42">
        <f t="shared" si="3"/>
        <v>0</v>
      </c>
      <c r="U11" s="38">
        <f t="shared" si="4"/>
        <v>0.89655172413793105</v>
      </c>
      <c r="V11" s="38">
        <f t="shared" si="5"/>
        <v>1</v>
      </c>
      <c r="W11" s="2">
        <f t="shared" si="6"/>
        <v>262</v>
      </c>
      <c r="X11" s="2">
        <f t="shared" si="7"/>
        <v>9</v>
      </c>
    </row>
    <row r="12" spans="1:24" x14ac:dyDescent="0.25">
      <c r="A12" s="2"/>
      <c r="B12" s="3" t="s">
        <v>19</v>
      </c>
      <c r="C12" s="2" t="s">
        <v>52</v>
      </c>
      <c r="D12" s="2">
        <v>26</v>
      </c>
      <c r="E12" s="2"/>
      <c r="F12" s="2">
        <v>2</v>
      </c>
      <c r="G12" s="2">
        <v>7</v>
      </c>
      <c r="H12" s="38">
        <f t="shared" si="0"/>
        <v>0.34615384615384615</v>
      </c>
      <c r="I12" s="2">
        <v>5</v>
      </c>
      <c r="J12" s="2">
        <v>4</v>
      </c>
      <c r="K12" s="2">
        <v>2</v>
      </c>
      <c r="L12" s="38">
        <f t="shared" si="1"/>
        <v>0.42307692307692307</v>
      </c>
      <c r="M12" s="2"/>
      <c r="N12" s="2">
        <v>1</v>
      </c>
      <c r="O12" s="2">
        <v>2</v>
      </c>
      <c r="P12" s="38">
        <f t="shared" si="2"/>
        <v>0.11538461538461539</v>
      </c>
      <c r="Q12" s="2">
        <v>1</v>
      </c>
      <c r="R12" s="2">
        <v>2</v>
      </c>
      <c r="S12" s="2"/>
      <c r="T12" s="42">
        <f t="shared" si="3"/>
        <v>0.11538461538461539</v>
      </c>
      <c r="U12" s="38">
        <f t="shared" si="4"/>
        <v>0.76923076923076916</v>
      </c>
      <c r="V12" s="38">
        <f t="shared" si="5"/>
        <v>0.88461538461538458</v>
      </c>
      <c r="W12" s="2">
        <f t="shared" si="6"/>
        <v>203</v>
      </c>
      <c r="X12" s="2">
        <f t="shared" si="7"/>
        <v>7.8</v>
      </c>
    </row>
    <row r="13" spans="1:24" x14ac:dyDescent="0.25">
      <c r="A13" s="2"/>
      <c r="B13" s="13">
        <v>10</v>
      </c>
      <c r="C13" s="2" t="s">
        <v>69</v>
      </c>
      <c r="D13" s="2">
        <v>29</v>
      </c>
      <c r="E13" s="2">
        <v>2</v>
      </c>
      <c r="F13" s="2">
        <v>7</v>
      </c>
      <c r="G13" s="2"/>
      <c r="H13" s="38">
        <f t="shared" si="0"/>
        <v>0.31034482758620691</v>
      </c>
      <c r="I13" s="2">
        <v>4</v>
      </c>
      <c r="J13" s="2"/>
      <c r="K13" s="2"/>
      <c r="L13" s="38">
        <f t="shared" si="1"/>
        <v>0.13793103448275862</v>
      </c>
      <c r="M13" s="2"/>
      <c r="N13" s="2"/>
      <c r="O13" s="2"/>
      <c r="P13" s="38">
        <f t="shared" si="2"/>
        <v>0</v>
      </c>
      <c r="Q13" s="2"/>
      <c r="R13" s="2"/>
      <c r="S13" s="2"/>
      <c r="T13" s="42">
        <f t="shared" si="3"/>
        <v>0</v>
      </c>
      <c r="U13" s="38">
        <f t="shared" si="4"/>
        <v>0.44827586206896552</v>
      </c>
      <c r="V13" s="38">
        <f t="shared" si="5"/>
        <v>0.44827586206896552</v>
      </c>
      <c r="W13" s="2">
        <f t="shared" si="6"/>
        <v>137</v>
      </c>
      <c r="X13" s="2">
        <f t="shared" si="7"/>
        <v>4.7</v>
      </c>
    </row>
    <row r="14" spans="1:24" x14ac:dyDescent="0.25">
      <c r="A14" s="2"/>
      <c r="B14" s="4">
        <v>11</v>
      </c>
      <c r="C14" s="2" t="s">
        <v>23</v>
      </c>
      <c r="D14" s="2">
        <v>28</v>
      </c>
      <c r="E14" s="2">
        <v>10</v>
      </c>
      <c r="F14" s="2">
        <v>6</v>
      </c>
      <c r="G14" s="2">
        <v>6</v>
      </c>
      <c r="H14" s="38">
        <f t="shared" si="0"/>
        <v>0.7857142857142857</v>
      </c>
      <c r="I14" s="2">
        <v>4</v>
      </c>
      <c r="J14" s="2">
        <v>1</v>
      </c>
      <c r="K14" s="2"/>
      <c r="L14" s="38">
        <f t="shared" si="1"/>
        <v>0.17857142857142858</v>
      </c>
      <c r="M14" s="2"/>
      <c r="N14" s="2"/>
      <c r="O14" s="2"/>
      <c r="P14" s="38">
        <f t="shared" si="2"/>
        <v>0</v>
      </c>
      <c r="Q14" s="2"/>
      <c r="R14" s="2"/>
      <c r="S14" s="2">
        <v>1</v>
      </c>
      <c r="T14" s="42">
        <f t="shared" si="3"/>
        <v>3.5714285714285712E-2</v>
      </c>
      <c r="U14" s="38">
        <f t="shared" si="4"/>
        <v>0.9642857142857143</v>
      </c>
      <c r="V14" s="38">
        <f t="shared" si="5"/>
        <v>0.9642857142857143</v>
      </c>
      <c r="W14" s="2">
        <f t="shared" si="6"/>
        <v>291</v>
      </c>
      <c r="X14" s="2">
        <f t="shared" si="7"/>
        <v>10.4</v>
      </c>
    </row>
    <row r="15" spans="1:24" x14ac:dyDescent="0.25">
      <c r="D15" s="2">
        <f>SUM(D3:D14)</f>
        <v>347</v>
      </c>
      <c r="E15" s="2">
        <f>SUM(E3:E14)</f>
        <v>44</v>
      </c>
      <c r="F15" s="2">
        <f>SUM(F3:F14)</f>
        <v>55</v>
      </c>
      <c r="G15" s="2">
        <f>SUM(G3:G14)</f>
        <v>62</v>
      </c>
      <c r="H15" s="15">
        <f>SUM(E15:G15)/D15</f>
        <v>0.46397694524495675</v>
      </c>
      <c r="I15" s="2">
        <f>SUM(I3:I14)</f>
        <v>61</v>
      </c>
      <c r="J15" s="2">
        <f>SUM(J3:J14)</f>
        <v>37</v>
      </c>
      <c r="K15" s="2">
        <f>SUM(K3:K14)</f>
        <v>20</v>
      </c>
      <c r="L15" s="15">
        <f>SUM(I15:K15)/D15</f>
        <v>0.34005763688760809</v>
      </c>
      <c r="M15" s="50">
        <f>SUM(M3:M14)</f>
        <v>20</v>
      </c>
      <c r="N15" s="50">
        <f>SUM(N3:N14)</f>
        <v>11</v>
      </c>
      <c r="O15" s="50">
        <f>SUM(O3:O14)</f>
        <v>9</v>
      </c>
      <c r="P15" s="15">
        <f>SUM(M15:O15)/D15</f>
        <v>0.11527377521613832</v>
      </c>
      <c r="Q15" s="2">
        <f>SUM(Q3:Q14)</f>
        <v>4</v>
      </c>
      <c r="R15" s="2">
        <f t="shared" ref="R15:S15" si="8">SUM(R3:R14)</f>
        <v>4</v>
      </c>
      <c r="S15" s="2">
        <f t="shared" si="8"/>
        <v>3</v>
      </c>
      <c r="T15" s="15">
        <f>SUM(Q15:S15)/D15</f>
        <v>3.1700288184438041E-2</v>
      </c>
      <c r="U15" s="15">
        <f>SUM(E15:G15,I15:K15)/D15</f>
        <v>0.80403458213256485</v>
      </c>
      <c r="V15" s="15">
        <f>SUM(E15:G15,I15:K15,M15:O15)/D15</f>
        <v>0.9193083573487032</v>
      </c>
      <c r="W15" s="2">
        <f>SUM(W3:W14)</f>
        <v>2972</v>
      </c>
      <c r="X15" s="30">
        <f>W15/D15</f>
        <v>8.5648414985590779</v>
      </c>
    </row>
  </sheetData>
  <mergeCells count="12">
    <mergeCell ref="I1:L1"/>
    <mergeCell ref="A1:A2"/>
    <mergeCell ref="B1:B2"/>
    <mergeCell ref="C1:C2"/>
    <mergeCell ref="D1:D2"/>
    <mergeCell ref="E1:H1"/>
    <mergeCell ref="W1:W2"/>
    <mergeCell ref="M1:P1"/>
    <mergeCell ref="Q1:T1"/>
    <mergeCell ref="U1:U2"/>
    <mergeCell ref="X1:X2"/>
    <mergeCell ref="V1:V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zoomScale="110" zoomScaleNormal="110" workbookViewId="0">
      <selection activeCell="W16" sqref="W16"/>
    </sheetView>
  </sheetViews>
  <sheetFormatPr defaultRowHeight="15" x14ac:dyDescent="0.25"/>
  <cols>
    <col min="1" max="2" width="6" customWidth="1"/>
    <col min="3" max="3" width="15" customWidth="1"/>
    <col min="4" max="4" width="4.5703125" customWidth="1"/>
    <col min="5" max="6" width="4.140625" customWidth="1"/>
    <col min="7" max="7" width="4" customWidth="1"/>
    <col min="8" max="8" width="7.5703125" customWidth="1"/>
    <col min="9" max="10" width="4.5703125" customWidth="1"/>
    <col min="11" max="11" width="4.42578125" customWidth="1"/>
    <col min="12" max="12" width="7.28515625" customWidth="1"/>
    <col min="13" max="13" width="4.5703125" customWidth="1"/>
    <col min="14" max="14" width="5" customWidth="1"/>
    <col min="15" max="15" width="4.5703125" customWidth="1"/>
    <col min="16" max="16" width="6.5703125" customWidth="1"/>
    <col min="17" max="17" width="4.7109375" customWidth="1"/>
    <col min="18" max="18" width="5" customWidth="1"/>
    <col min="19" max="19" width="4.42578125" customWidth="1"/>
    <col min="20" max="20" width="5.85546875" customWidth="1"/>
    <col min="21" max="21" width="6.5703125" customWidth="1"/>
    <col min="22" max="22" width="7.140625" customWidth="1"/>
    <col min="23" max="23" width="5.7109375" customWidth="1"/>
    <col min="24" max="24" width="7.28515625" customWidth="1"/>
  </cols>
  <sheetData>
    <row r="1" spans="1:24" ht="56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8">
        <v>12</v>
      </c>
      <c r="F2" s="8">
        <v>11</v>
      </c>
      <c r="G2" s="8">
        <v>10</v>
      </c>
      <c r="H2" s="8" t="s">
        <v>20</v>
      </c>
      <c r="I2" s="8">
        <v>9</v>
      </c>
      <c r="J2" s="8">
        <v>8</v>
      </c>
      <c r="K2" s="8">
        <v>7</v>
      </c>
      <c r="L2" s="8" t="s">
        <v>20</v>
      </c>
      <c r="M2" s="8">
        <v>6</v>
      </c>
      <c r="N2" s="8">
        <v>5</v>
      </c>
      <c r="O2" s="8">
        <v>4</v>
      </c>
      <c r="P2" s="8" t="s">
        <v>20</v>
      </c>
      <c r="Q2" s="8">
        <v>3</v>
      </c>
      <c r="R2" s="8">
        <v>2</v>
      </c>
      <c r="S2" s="8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98" t="s">
        <v>10</v>
      </c>
      <c r="C3" s="2" t="s">
        <v>23</v>
      </c>
      <c r="D3" s="2">
        <v>32</v>
      </c>
      <c r="E3" s="2">
        <v>7</v>
      </c>
      <c r="F3" s="2">
        <v>9</v>
      </c>
      <c r="G3" s="2">
        <v>9</v>
      </c>
      <c r="H3" s="38">
        <f t="shared" ref="H3:H8" si="0">(E3+F3+G3)/D3</f>
        <v>0.78125</v>
      </c>
      <c r="I3" s="2">
        <v>4</v>
      </c>
      <c r="J3" s="2">
        <v>2</v>
      </c>
      <c r="K3" s="2"/>
      <c r="L3" s="38">
        <f t="shared" ref="L3:L8" si="1">(I3+J3+K3)/D3</f>
        <v>0.1875</v>
      </c>
      <c r="M3" s="2"/>
      <c r="N3" s="2"/>
      <c r="O3" s="2"/>
      <c r="P3" s="38">
        <f t="shared" ref="P3:P8" si="2">(M3+N3+O3)/D3</f>
        <v>0</v>
      </c>
      <c r="Q3" s="2"/>
      <c r="R3" s="2"/>
      <c r="S3" s="2">
        <v>1</v>
      </c>
      <c r="T3" s="42">
        <f t="shared" ref="T3:T8" si="3">(Q3+R3+S3)/D3</f>
        <v>3.125E-2</v>
      </c>
      <c r="U3" s="38">
        <f t="shared" ref="U3:U8" si="4">H3+L3</f>
        <v>0.96875</v>
      </c>
      <c r="V3" s="38">
        <f>H3+L3+P3</f>
        <v>0.96875</v>
      </c>
      <c r="W3" s="2">
        <f>E3*12+F3*11+G3*10+I3*9+J3*8+K3*7+M3*6+N3*5+O3*4+Q3*3+R3*2+S3*1</f>
        <v>326</v>
      </c>
      <c r="X3" s="2">
        <f>ROUND(W3/D3,1)</f>
        <v>10.199999999999999</v>
      </c>
    </row>
    <row r="4" spans="1:24" x14ac:dyDescent="0.25">
      <c r="A4" s="2"/>
      <c r="B4" s="98" t="s">
        <v>11</v>
      </c>
      <c r="C4" s="2" t="s">
        <v>23</v>
      </c>
      <c r="D4" s="2">
        <v>32</v>
      </c>
      <c r="E4" s="2">
        <v>5</v>
      </c>
      <c r="F4" s="2">
        <v>8</v>
      </c>
      <c r="G4" s="2">
        <v>6</v>
      </c>
      <c r="H4" s="38">
        <f t="shared" si="0"/>
        <v>0.59375</v>
      </c>
      <c r="I4" s="2">
        <v>12</v>
      </c>
      <c r="J4" s="2"/>
      <c r="K4" s="2"/>
      <c r="L4" s="38">
        <f t="shared" si="1"/>
        <v>0.375</v>
      </c>
      <c r="M4" s="2"/>
      <c r="N4" s="2"/>
      <c r="O4" s="2"/>
      <c r="P4" s="38">
        <f t="shared" si="2"/>
        <v>0</v>
      </c>
      <c r="Q4" s="2"/>
      <c r="R4" s="2"/>
      <c r="S4" s="2"/>
      <c r="T4" s="42">
        <f t="shared" si="3"/>
        <v>0</v>
      </c>
      <c r="U4" s="38">
        <f t="shared" si="4"/>
        <v>0.96875</v>
      </c>
      <c r="V4" s="38">
        <f t="shared" ref="V4:V8" si="5">H4+L4+P4</f>
        <v>0.96875</v>
      </c>
      <c r="W4" s="2">
        <f t="shared" ref="W4:W8" si="6">E4*12+F4*11+G4*10+I4*9+J4*8+K4*7+M4*6+N4*5+O4*4+Q4*3+R4*2+S4*1</f>
        <v>316</v>
      </c>
      <c r="X4" s="2">
        <f t="shared" ref="X4:X8" si="7">ROUND(W4/D4,1)</f>
        <v>9.9</v>
      </c>
    </row>
    <row r="5" spans="1:24" x14ac:dyDescent="0.25">
      <c r="A5" s="2"/>
      <c r="B5" s="98" t="s">
        <v>12</v>
      </c>
      <c r="C5" s="2" t="s">
        <v>23</v>
      </c>
      <c r="D5" s="2">
        <v>30</v>
      </c>
      <c r="E5" s="2">
        <v>6</v>
      </c>
      <c r="F5" s="2">
        <v>5</v>
      </c>
      <c r="G5" s="2">
        <v>12</v>
      </c>
      <c r="H5" s="38">
        <f t="shared" si="0"/>
        <v>0.76666666666666672</v>
      </c>
      <c r="I5" s="2">
        <v>2</v>
      </c>
      <c r="J5" s="2"/>
      <c r="K5" s="2">
        <v>1</v>
      </c>
      <c r="L5" s="38">
        <f t="shared" si="1"/>
        <v>0.1</v>
      </c>
      <c r="M5" s="2">
        <v>1</v>
      </c>
      <c r="N5" s="2"/>
      <c r="O5" s="2"/>
      <c r="P5" s="38">
        <f t="shared" si="2"/>
        <v>3.3333333333333333E-2</v>
      </c>
      <c r="Q5" s="2"/>
      <c r="R5" s="2">
        <v>2</v>
      </c>
      <c r="S5" s="2">
        <v>1</v>
      </c>
      <c r="T5" s="42">
        <f t="shared" si="3"/>
        <v>0.1</v>
      </c>
      <c r="U5" s="38">
        <f t="shared" si="4"/>
        <v>0.8666666666666667</v>
      </c>
      <c r="V5" s="38">
        <f t="shared" si="5"/>
        <v>0.9</v>
      </c>
      <c r="W5" s="2">
        <f t="shared" si="6"/>
        <v>283</v>
      </c>
      <c r="X5" s="2">
        <f t="shared" si="7"/>
        <v>9.4</v>
      </c>
    </row>
    <row r="6" spans="1:24" x14ac:dyDescent="0.25">
      <c r="A6" s="2"/>
      <c r="B6" s="98" t="s">
        <v>13</v>
      </c>
      <c r="C6" s="2" t="s">
        <v>23</v>
      </c>
      <c r="D6" s="2">
        <v>29</v>
      </c>
      <c r="E6" s="2">
        <v>7</v>
      </c>
      <c r="F6" s="2">
        <v>3</v>
      </c>
      <c r="G6" s="2">
        <v>7</v>
      </c>
      <c r="H6" s="38">
        <f t="shared" si="0"/>
        <v>0.58620689655172409</v>
      </c>
      <c r="I6" s="2">
        <v>6</v>
      </c>
      <c r="J6" s="2">
        <v>1</v>
      </c>
      <c r="K6" s="2"/>
      <c r="L6" s="38">
        <f t="shared" si="1"/>
        <v>0.2413793103448276</v>
      </c>
      <c r="M6" s="2">
        <v>1</v>
      </c>
      <c r="N6" s="2"/>
      <c r="O6" s="2">
        <v>2</v>
      </c>
      <c r="P6" s="38">
        <f t="shared" si="2"/>
        <v>0.10344827586206896</v>
      </c>
      <c r="Q6" s="2"/>
      <c r="R6" s="2"/>
      <c r="S6" s="2">
        <v>1</v>
      </c>
      <c r="T6" s="42">
        <f t="shared" si="3"/>
        <v>3.4482758620689655E-2</v>
      </c>
      <c r="U6" s="38">
        <f t="shared" si="4"/>
        <v>0.82758620689655171</v>
      </c>
      <c r="V6" s="38">
        <f t="shared" si="5"/>
        <v>0.93103448275862066</v>
      </c>
      <c r="W6" s="2">
        <f t="shared" si="6"/>
        <v>264</v>
      </c>
      <c r="X6" s="2">
        <f t="shared" si="7"/>
        <v>9.1</v>
      </c>
    </row>
    <row r="7" spans="1:24" x14ac:dyDescent="0.25">
      <c r="A7" s="2"/>
      <c r="B7" s="98" t="s">
        <v>14</v>
      </c>
      <c r="C7" s="2" t="s">
        <v>23</v>
      </c>
      <c r="D7" s="2">
        <v>32</v>
      </c>
      <c r="E7" s="2">
        <v>8</v>
      </c>
      <c r="F7" s="2">
        <v>9</v>
      </c>
      <c r="G7" s="2">
        <v>5</v>
      </c>
      <c r="H7" s="38">
        <f t="shared" si="0"/>
        <v>0.6875</v>
      </c>
      <c r="I7" s="2">
        <v>2</v>
      </c>
      <c r="J7" s="2">
        <v>3</v>
      </c>
      <c r="K7" s="2">
        <v>1</v>
      </c>
      <c r="L7" s="38">
        <f t="shared" si="1"/>
        <v>0.1875</v>
      </c>
      <c r="M7" s="2">
        <v>2</v>
      </c>
      <c r="N7" s="2"/>
      <c r="O7" s="2"/>
      <c r="P7" s="38">
        <f t="shared" si="2"/>
        <v>6.25E-2</v>
      </c>
      <c r="Q7" s="2">
        <v>1</v>
      </c>
      <c r="R7" s="2"/>
      <c r="S7" s="2">
        <v>1</v>
      </c>
      <c r="T7" s="42">
        <f t="shared" si="3"/>
        <v>6.25E-2</v>
      </c>
      <c r="U7" s="38">
        <f t="shared" si="4"/>
        <v>0.875</v>
      </c>
      <c r="V7" s="38">
        <f t="shared" si="5"/>
        <v>0.9375</v>
      </c>
      <c r="W7" s="2">
        <f t="shared" si="6"/>
        <v>310</v>
      </c>
      <c r="X7" s="2">
        <f t="shared" si="7"/>
        <v>9.6999999999999993</v>
      </c>
    </row>
    <row r="8" spans="1:24" x14ac:dyDescent="0.25">
      <c r="A8" s="2"/>
      <c r="B8" s="98" t="s">
        <v>15</v>
      </c>
      <c r="C8" s="2" t="s">
        <v>23</v>
      </c>
      <c r="D8" s="2">
        <v>28</v>
      </c>
      <c r="E8" s="2">
        <v>4</v>
      </c>
      <c r="F8" s="2">
        <v>1</v>
      </c>
      <c r="G8" s="2">
        <v>4</v>
      </c>
      <c r="H8" s="38">
        <f t="shared" si="0"/>
        <v>0.32142857142857145</v>
      </c>
      <c r="I8" s="2">
        <v>5</v>
      </c>
      <c r="J8" s="2">
        <v>5</v>
      </c>
      <c r="K8" s="2">
        <v>2</v>
      </c>
      <c r="L8" s="38">
        <f t="shared" si="1"/>
        <v>0.42857142857142855</v>
      </c>
      <c r="M8" s="2">
        <v>1</v>
      </c>
      <c r="N8" s="2">
        <v>2</v>
      </c>
      <c r="O8" s="2">
        <v>1</v>
      </c>
      <c r="P8" s="38">
        <f t="shared" si="2"/>
        <v>0.14285714285714285</v>
      </c>
      <c r="Q8" s="2">
        <v>1</v>
      </c>
      <c r="R8" s="2">
        <v>1</v>
      </c>
      <c r="S8" s="2">
        <v>1</v>
      </c>
      <c r="T8" s="42">
        <f t="shared" si="3"/>
        <v>0.10714285714285714</v>
      </c>
      <c r="U8" s="38">
        <f t="shared" si="4"/>
        <v>0.75</v>
      </c>
      <c r="V8" s="38">
        <f t="shared" si="5"/>
        <v>0.89285714285714279</v>
      </c>
      <c r="W8" s="2">
        <f t="shared" si="6"/>
        <v>224</v>
      </c>
      <c r="X8" s="2">
        <f t="shared" si="7"/>
        <v>8</v>
      </c>
    </row>
    <row r="9" spans="1:24" x14ac:dyDescent="0.25">
      <c r="D9" s="2">
        <f>SUM(D3:D8)</f>
        <v>183</v>
      </c>
      <c r="E9" s="2">
        <f>SUM(E3:E8)</f>
        <v>37</v>
      </c>
      <c r="F9" s="2">
        <f t="shared" ref="F9:S9" si="8">SUM(F3:F8)</f>
        <v>35</v>
      </c>
      <c r="G9" s="2">
        <f t="shared" si="8"/>
        <v>43</v>
      </c>
      <c r="H9" s="15">
        <f>SUM(E9:G9)/D9</f>
        <v>0.62841530054644812</v>
      </c>
      <c r="I9" s="2">
        <f t="shared" si="8"/>
        <v>31</v>
      </c>
      <c r="J9" s="2">
        <f t="shared" si="8"/>
        <v>11</v>
      </c>
      <c r="K9" s="2">
        <f t="shared" si="8"/>
        <v>4</v>
      </c>
      <c r="L9" s="15">
        <f>SUM(I9:K9)/D9</f>
        <v>0.25136612021857924</v>
      </c>
      <c r="M9" s="2">
        <f t="shared" si="8"/>
        <v>5</v>
      </c>
      <c r="N9" s="2">
        <f t="shared" si="8"/>
        <v>2</v>
      </c>
      <c r="O9" s="2">
        <f t="shared" si="8"/>
        <v>3</v>
      </c>
      <c r="P9" s="15">
        <f>SUM(M9:O9)/D9</f>
        <v>5.4644808743169397E-2</v>
      </c>
      <c r="Q9" s="2">
        <f t="shared" si="8"/>
        <v>2</v>
      </c>
      <c r="R9" s="2">
        <f t="shared" si="8"/>
        <v>3</v>
      </c>
      <c r="S9" s="2">
        <f t="shared" si="8"/>
        <v>5</v>
      </c>
      <c r="T9" s="15">
        <f>SUM(Q9:S9)/D9</f>
        <v>5.4644808743169397E-2</v>
      </c>
      <c r="U9" s="15">
        <f>SUM(E9:G9,I9:K9)/D9</f>
        <v>0.8797814207650273</v>
      </c>
      <c r="V9" s="15">
        <f>SUM(E9:G9,I9:K9,M9:O9)/D9</f>
        <v>0.93442622950819676</v>
      </c>
      <c r="W9" s="2">
        <f>SUM(W3:W8)</f>
        <v>1723</v>
      </c>
      <c r="X9" s="30">
        <f>W9/D9</f>
        <v>9.415300546448087</v>
      </c>
    </row>
  </sheetData>
  <mergeCells count="12">
    <mergeCell ref="I1:L1"/>
    <mergeCell ref="A1:A2"/>
    <mergeCell ref="B1:B2"/>
    <mergeCell ref="C1:C2"/>
    <mergeCell ref="D1:D2"/>
    <mergeCell ref="E1:H1"/>
    <mergeCell ref="M1:P1"/>
    <mergeCell ref="Q1:T1"/>
    <mergeCell ref="U1:U2"/>
    <mergeCell ref="X1:X2"/>
    <mergeCell ref="W1:W2"/>
    <mergeCell ref="V1:V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120" zoomScaleNormal="120" workbookViewId="0">
      <selection activeCell="A12" sqref="A12:XFD12"/>
    </sheetView>
  </sheetViews>
  <sheetFormatPr defaultRowHeight="15" x14ac:dyDescent="0.25"/>
  <cols>
    <col min="1" max="1" width="4" customWidth="1"/>
    <col min="2" max="2" width="6.28515625" customWidth="1"/>
    <col min="3" max="3" width="19.140625" customWidth="1"/>
    <col min="4" max="4" width="5.28515625" customWidth="1"/>
    <col min="5" max="5" width="4.5703125" customWidth="1"/>
    <col min="6" max="6" width="4.7109375" customWidth="1"/>
    <col min="7" max="7" width="5.5703125" customWidth="1"/>
    <col min="8" max="8" width="5.85546875" customWidth="1"/>
    <col min="9" max="9" width="4.140625" customWidth="1"/>
    <col min="10" max="10" width="4.42578125" customWidth="1"/>
    <col min="11" max="11" width="3.85546875" customWidth="1"/>
    <col min="12" max="12" width="6.140625" customWidth="1"/>
    <col min="13" max="13" width="4.28515625" customWidth="1"/>
    <col min="14" max="14" width="4.7109375" customWidth="1"/>
    <col min="15" max="15" width="4.5703125" customWidth="1"/>
    <col min="16" max="16" width="6.42578125" customWidth="1"/>
    <col min="17" max="17" width="4.42578125" customWidth="1"/>
    <col min="18" max="18" width="4.5703125" customWidth="1"/>
    <col min="19" max="19" width="4.42578125" customWidth="1"/>
    <col min="20" max="20" width="6.42578125" customWidth="1"/>
    <col min="22" max="22" width="6.85546875" customWidth="1"/>
    <col min="23" max="23" width="7.42578125" customWidth="1"/>
    <col min="24" max="24" width="6.28515625" customWidth="1"/>
  </cols>
  <sheetData>
    <row r="1" spans="1:24" ht="4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0">
        <v>12</v>
      </c>
      <c r="F2" s="10">
        <v>11</v>
      </c>
      <c r="G2" s="10">
        <v>10</v>
      </c>
      <c r="H2" s="10" t="s">
        <v>20</v>
      </c>
      <c r="I2" s="10">
        <v>9</v>
      </c>
      <c r="J2" s="10">
        <v>8</v>
      </c>
      <c r="K2" s="10">
        <v>7</v>
      </c>
      <c r="L2" s="10" t="s">
        <v>20</v>
      </c>
      <c r="M2" s="10">
        <v>6</v>
      </c>
      <c r="N2" s="10">
        <v>5</v>
      </c>
      <c r="O2" s="10">
        <v>4</v>
      </c>
      <c r="P2" s="10" t="s">
        <v>20</v>
      </c>
      <c r="Q2" s="10">
        <v>3</v>
      </c>
      <c r="R2" s="10">
        <v>2</v>
      </c>
      <c r="S2" s="10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 t="s">
        <v>10</v>
      </c>
      <c r="C3" s="2" t="s">
        <v>104</v>
      </c>
      <c r="D3" s="2">
        <v>32</v>
      </c>
      <c r="E3" s="2">
        <v>0</v>
      </c>
      <c r="F3" s="2">
        <v>13</v>
      </c>
      <c r="G3" s="2">
        <v>7</v>
      </c>
      <c r="H3" s="38">
        <f t="shared" ref="H3:H12" si="0">(E3+F3+G3)/D3</f>
        <v>0.625</v>
      </c>
      <c r="I3" s="2">
        <v>3</v>
      </c>
      <c r="J3" s="2">
        <v>1</v>
      </c>
      <c r="K3" s="2">
        <v>3</v>
      </c>
      <c r="L3" s="38">
        <f t="shared" ref="L3:L12" si="1">(I3+J3+K3)/D3</f>
        <v>0.21875</v>
      </c>
      <c r="M3" s="2">
        <v>4</v>
      </c>
      <c r="N3" s="2">
        <v>1</v>
      </c>
      <c r="O3" s="2">
        <v>0</v>
      </c>
      <c r="P3" s="38">
        <f t="shared" ref="P3:P12" si="2">(M3+N3+O3)/D3</f>
        <v>0.15625</v>
      </c>
      <c r="Q3" s="2"/>
      <c r="R3" s="2"/>
      <c r="S3" s="2"/>
      <c r="T3" s="42">
        <f t="shared" ref="T3:T12" si="3">(Q3+R3+S3)/D3</f>
        <v>0</v>
      </c>
      <c r="U3" s="38">
        <f t="shared" ref="U3:U12" si="4">H3+L3</f>
        <v>0.84375</v>
      </c>
      <c r="V3" s="38">
        <f>H3+L3+P3</f>
        <v>1</v>
      </c>
      <c r="W3" s="12">
        <f>E3*12+F3*11+G3*10+I3*9+J3*8+K3*7+M3*6+N3*5+O3*4+Q3*3+R3*2+S3*1</f>
        <v>298</v>
      </c>
      <c r="X3" s="2">
        <f>ROUND(W3/D3,1)</f>
        <v>9.3000000000000007</v>
      </c>
    </row>
    <row r="4" spans="1:24" x14ac:dyDescent="0.25">
      <c r="A4" s="2"/>
      <c r="B4" s="13" t="s">
        <v>11</v>
      </c>
      <c r="C4" s="2" t="s">
        <v>53</v>
      </c>
      <c r="D4" s="2">
        <v>32</v>
      </c>
      <c r="E4" s="2">
        <v>1</v>
      </c>
      <c r="F4" s="2">
        <v>6</v>
      </c>
      <c r="G4" s="2">
        <v>5</v>
      </c>
      <c r="H4" s="38">
        <f t="shared" si="0"/>
        <v>0.375</v>
      </c>
      <c r="I4" s="2">
        <v>7</v>
      </c>
      <c r="J4" s="2">
        <v>3</v>
      </c>
      <c r="K4" s="2">
        <v>5</v>
      </c>
      <c r="L4" s="38">
        <f t="shared" si="1"/>
        <v>0.46875</v>
      </c>
      <c r="M4" s="2">
        <v>3</v>
      </c>
      <c r="N4" s="2"/>
      <c r="O4" s="2"/>
      <c r="P4" s="38">
        <f t="shared" si="2"/>
        <v>9.375E-2</v>
      </c>
      <c r="Q4" s="2"/>
      <c r="R4" s="2"/>
      <c r="S4" s="2"/>
      <c r="T4" s="42">
        <f t="shared" si="3"/>
        <v>0</v>
      </c>
      <c r="U4" s="38">
        <f t="shared" si="4"/>
        <v>0.84375</v>
      </c>
      <c r="V4" s="38">
        <f t="shared" ref="V4:V12" si="5">H4+L4+P4</f>
        <v>0.9375</v>
      </c>
      <c r="W4" s="12">
        <f t="shared" ref="W4:W12" si="6">E4*12+F4*11+G4*10+I4*9+J4*8+K4*7+M4*6+N4*5+O4*4+Q4*3+R4*2+S4*1</f>
        <v>268</v>
      </c>
      <c r="X4" s="2">
        <f t="shared" ref="X4:X12" si="7">ROUND(W4/D4,1)</f>
        <v>8.4</v>
      </c>
    </row>
    <row r="5" spans="1:24" x14ac:dyDescent="0.25">
      <c r="A5" s="2"/>
      <c r="B5" s="13" t="s">
        <v>12</v>
      </c>
      <c r="C5" s="2" t="s">
        <v>104</v>
      </c>
      <c r="D5" s="2">
        <v>30</v>
      </c>
      <c r="E5" s="2">
        <v>0</v>
      </c>
      <c r="F5" s="2">
        <v>5</v>
      </c>
      <c r="G5" s="2">
        <v>7</v>
      </c>
      <c r="H5" s="38">
        <f t="shared" si="0"/>
        <v>0.4</v>
      </c>
      <c r="I5" s="2">
        <v>7</v>
      </c>
      <c r="J5" s="2">
        <v>4</v>
      </c>
      <c r="K5" s="2">
        <v>3</v>
      </c>
      <c r="L5" s="38">
        <f t="shared" si="1"/>
        <v>0.46666666666666667</v>
      </c>
      <c r="M5" s="2">
        <v>2</v>
      </c>
      <c r="N5" s="2">
        <v>1</v>
      </c>
      <c r="O5" s="2">
        <v>1</v>
      </c>
      <c r="P5" s="38">
        <f t="shared" si="2"/>
        <v>0.13333333333333333</v>
      </c>
      <c r="Q5" s="2"/>
      <c r="R5" s="2"/>
      <c r="S5" s="2"/>
      <c r="T5" s="42">
        <f t="shared" si="3"/>
        <v>0</v>
      </c>
      <c r="U5" s="38">
        <f t="shared" si="4"/>
        <v>0.8666666666666667</v>
      </c>
      <c r="V5" s="38">
        <f t="shared" si="5"/>
        <v>1</v>
      </c>
      <c r="W5" s="12">
        <f t="shared" si="6"/>
        <v>262</v>
      </c>
      <c r="X5" s="2">
        <f t="shared" si="7"/>
        <v>8.6999999999999993</v>
      </c>
    </row>
    <row r="6" spans="1:24" x14ac:dyDescent="0.25">
      <c r="A6" s="2"/>
      <c r="B6" s="13" t="s">
        <v>13</v>
      </c>
      <c r="C6" s="2" t="s">
        <v>53</v>
      </c>
      <c r="D6" s="2">
        <v>29</v>
      </c>
      <c r="E6" s="2">
        <v>0</v>
      </c>
      <c r="F6" s="2">
        <v>1</v>
      </c>
      <c r="G6" s="2">
        <v>4</v>
      </c>
      <c r="H6" s="38">
        <f t="shared" si="0"/>
        <v>0.17241379310344829</v>
      </c>
      <c r="I6" s="2">
        <v>1</v>
      </c>
      <c r="J6" s="2">
        <v>4</v>
      </c>
      <c r="K6" s="2">
        <v>8</v>
      </c>
      <c r="L6" s="38">
        <f t="shared" si="1"/>
        <v>0.44827586206896552</v>
      </c>
      <c r="M6" s="2">
        <v>4</v>
      </c>
      <c r="N6" s="2">
        <v>3</v>
      </c>
      <c r="O6" s="2">
        <v>4</v>
      </c>
      <c r="P6" s="38">
        <f t="shared" si="2"/>
        <v>0.37931034482758619</v>
      </c>
      <c r="Q6" s="2"/>
      <c r="R6" s="2"/>
      <c r="S6" s="2"/>
      <c r="T6" s="42">
        <f t="shared" si="3"/>
        <v>0</v>
      </c>
      <c r="U6" s="38">
        <f t="shared" si="4"/>
        <v>0.62068965517241381</v>
      </c>
      <c r="V6" s="38">
        <f t="shared" si="5"/>
        <v>1</v>
      </c>
      <c r="W6" s="12">
        <f t="shared" si="6"/>
        <v>203</v>
      </c>
      <c r="X6" s="2">
        <f t="shared" si="7"/>
        <v>7</v>
      </c>
    </row>
    <row r="7" spans="1:24" x14ac:dyDescent="0.25">
      <c r="A7" s="2"/>
      <c r="B7" s="13" t="s">
        <v>14</v>
      </c>
      <c r="C7" s="2" t="s">
        <v>53</v>
      </c>
      <c r="D7" s="2">
        <v>32</v>
      </c>
      <c r="E7" s="2">
        <v>6</v>
      </c>
      <c r="F7" s="2">
        <v>8</v>
      </c>
      <c r="G7" s="2">
        <v>4</v>
      </c>
      <c r="H7" s="38">
        <f t="shared" si="0"/>
        <v>0.5625</v>
      </c>
      <c r="I7" s="2">
        <v>4</v>
      </c>
      <c r="J7" s="2">
        <v>2</v>
      </c>
      <c r="K7" s="2">
        <v>2</v>
      </c>
      <c r="L7" s="38">
        <f t="shared" si="1"/>
        <v>0.25</v>
      </c>
      <c r="M7" s="2">
        <v>4</v>
      </c>
      <c r="N7" s="2">
        <v>1</v>
      </c>
      <c r="O7" s="2">
        <v>0</v>
      </c>
      <c r="P7" s="38">
        <f t="shared" si="2"/>
        <v>0.15625</v>
      </c>
      <c r="Q7" s="2">
        <v>1</v>
      </c>
      <c r="R7" s="2"/>
      <c r="S7" s="2"/>
      <c r="T7" s="42">
        <f t="shared" si="3"/>
        <v>3.125E-2</v>
      </c>
      <c r="U7" s="38">
        <f t="shared" si="4"/>
        <v>0.8125</v>
      </c>
      <c r="V7" s="38">
        <f t="shared" si="5"/>
        <v>0.96875</v>
      </c>
      <c r="W7" s="12">
        <f t="shared" si="6"/>
        <v>298</v>
      </c>
      <c r="X7" s="2">
        <f t="shared" si="7"/>
        <v>9.3000000000000007</v>
      </c>
    </row>
    <row r="8" spans="1:24" x14ac:dyDescent="0.25">
      <c r="A8" s="2"/>
      <c r="B8" s="13" t="s">
        <v>15</v>
      </c>
      <c r="C8" s="2" t="s">
        <v>53</v>
      </c>
      <c r="D8" s="2">
        <v>28</v>
      </c>
      <c r="E8" s="2">
        <v>0</v>
      </c>
      <c r="F8" s="2">
        <v>1</v>
      </c>
      <c r="G8" s="2">
        <v>4</v>
      </c>
      <c r="H8" s="38">
        <f t="shared" si="0"/>
        <v>0.17857142857142858</v>
      </c>
      <c r="I8" s="2">
        <v>2</v>
      </c>
      <c r="J8" s="2">
        <v>6</v>
      </c>
      <c r="K8" s="2">
        <v>3</v>
      </c>
      <c r="L8" s="38">
        <f t="shared" si="1"/>
        <v>0.39285714285714285</v>
      </c>
      <c r="M8" s="2">
        <v>6</v>
      </c>
      <c r="N8" s="2">
        <v>3</v>
      </c>
      <c r="O8" s="2">
        <v>2</v>
      </c>
      <c r="P8" s="38">
        <f t="shared" si="2"/>
        <v>0.39285714285714285</v>
      </c>
      <c r="Q8" s="2">
        <v>1</v>
      </c>
      <c r="R8" s="2"/>
      <c r="S8" s="2"/>
      <c r="T8" s="42">
        <f t="shared" si="3"/>
        <v>3.5714285714285712E-2</v>
      </c>
      <c r="U8" s="38">
        <f t="shared" si="4"/>
        <v>0.5714285714285714</v>
      </c>
      <c r="V8" s="38">
        <f t="shared" si="5"/>
        <v>0.96428571428571419</v>
      </c>
      <c r="W8" s="12">
        <f t="shared" si="6"/>
        <v>200</v>
      </c>
      <c r="X8" s="2">
        <f t="shared" si="7"/>
        <v>7.1</v>
      </c>
    </row>
    <row r="9" spans="1:24" x14ac:dyDescent="0.25">
      <c r="A9" s="2"/>
      <c r="B9" s="13" t="s">
        <v>16</v>
      </c>
      <c r="C9" s="2" t="s">
        <v>53</v>
      </c>
      <c r="D9" s="2">
        <v>28</v>
      </c>
      <c r="E9" s="2">
        <v>9</v>
      </c>
      <c r="F9" s="2">
        <v>4</v>
      </c>
      <c r="G9" s="2">
        <v>9</v>
      </c>
      <c r="H9" s="38">
        <f t="shared" si="0"/>
        <v>0.7857142857142857</v>
      </c>
      <c r="I9" s="2">
        <v>4</v>
      </c>
      <c r="J9" s="2">
        <v>2</v>
      </c>
      <c r="K9" s="2"/>
      <c r="L9" s="38">
        <f t="shared" si="1"/>
        <v>0.21428571428571427</v>
      </c>
      <c r="M9" s="2"/>
      <c r="N9" s="2"/>
      <c r="O9" s="2"/>
      <c r="P9" s="38">
        <f t="shared" si="2"/>
        <v>0</v>
      </c>
      <c r="Q9" s="2"/>
      <c r="R9" s="2"/>
      <c r="S9" s="2"/>
      <c r="T9" s="42">
        <f t="shared" si="3"/>
        <v>0</v>
      </c>
      <c r="U9" s="38">
        <f t="shared" si="4"/>
        <v>1</v>
      </c>
      <c r="V9" s="38">
        <f t="shared" si="5"/>
        <v>1</v>
      </c>
      <c r="W9" s="12">
        <f t="shared" si="6"/>
        <v>294</v>
      </c>
      <c r="X9" s="2">
        <f t="shared" si="7"/>
        <v>10.5</v>
      </c>
    </row>
    <row r="10" spans="1:24" x14ac:dyDescent="0.25">
      <c r="A10" s="2"/>
      <c r="B10" s="13" t="s">
        <v>17</v>
      </c>
      <c r="C10" s="2" t="s">
        <v>53</v>
      </c>
      <c r="D10" s="2">
        <v>25</v>
      </c>
      <c r="E10" s="2">
        <v>1</v>
      </c>
      <c r="F10" s="2">
        <v>3</v>
      </c>
      <c r="G10" s="2">
        <v>7</v>
      </c>
      <c r="H10" s="38">
        <f t="shared" si="0"/>
        <v>0.44</v>
      </c>
      <c r="I10" s="2">
        <v>3</v>
      </c>
      <c r="J10" s="2">
        <v>2</v>
      </c>
      <c r="K10" s="2"/>
      <c r="L10" s="38">
        <f t="shared" si="1"/>
        <v>0.2</v>
      </c>
      <c r="M10" s="2">
        <v>3</v>
      </c>
      <c r="N10" s="2">
        <v>3</v>
      </c>
      <c r="O10" s="2">
        <v>3</v>
      </c>
      <c r="P10" s="38">
        <f t="shared" si="2"/>
        <v>0.36</v>
      </c>
      <c r="Q10" s="2"/>
      <c r="R10" s="2"/>
      <c r="S10" s="2"/>
      <c r="T10" s="42">
        <f t="shared" si="3"/>
        <v>0</v>
      </c>
      <c r="U10" s="38">
        <f t="shared" si="4"/>
        <v>0.64</v>
      </c>
      <c r="V10" s="38">
        <f t="shared" si="5"/>
        <v>1</v>
      </c>
      <c r="W10" s="12">
        <f t="shared" si="6"/>
        <v>203</v>
      </c>
      <c r="X10" s="2">
        <f t="shared" si="7"/>
        <v>8.1</v>
      </c>
    </row>
    <row r="11" spans="1:24" x14ac:dyDescent="0.25">
      <c r="A11" s="2"/>
      <c r="B11" s="13" t="s">
        <v>18</v>
      </c>
      <c r="C11" s="2" t="s">
        <v>53</v>
      </c>
      <c r="D11" s="2">
        <v>29</v>
      </c>
      <c r="E11" s="2">
        <v>7</v>
      </c>
      <c r="F11" s="2">
        <v>8</v>
      </c>
      <c r="G11" s="2">
        <v>7</v>
      </c>
      <c r="H11" s="38">
        <f t="shared" si="0"/>
        <v>0.75862068965517238</v>
      </c>
      <c r="I11" s="2">
        <v>4</v>
      </c>
      <c r="J11" s="2">
        <v>3</v>
      </c>
      <c r="K11" s="2"/>
      <c r="L11" s="38">
        <f t="shared" si="1"/>
        <v>0.2413793103448276</v>
      </c>
      <c r="M11" s="2"/>
      <c r="N11" s="2"/>
      <c r="O11" s="2"/>
      <c r="P11" s="38">
        <f t="shared" si="2"/>
        <v>0</v>
      </c>
      <c r="Q11" s="2"/>
      <c r="R11" s="2"/>
      <c r="S11" s="2"/>
      <c r="T11" s="42">
        <f t="shared" si="3"/>
        <v>0</v>
      </c>
      <c r="U11" s="38">
        <f t="shared" si="4"/>
        <v>1</v>
      </c>
      <c r="V11" s="38">
        <f t="shared" si="5"/>
        <v>1</v>
      </c>
      <c r="W11" s="13">
        <f t="shared" si="6"/>
        <v>302</v>
      </c>
      <c r="X11" s="2">
        <f t="shared" si="7"/>
        <v>10.4</v>
      </c>
    </row>
    <row r="12" spans="1:24" x14ac:dyDescent="0.25">
      <c r="A12" s="2"/>
      <c r="B12" s="13" t="s">
        <v>19</v>
      </c>
      <c r="C12" s="2" t="s">
        <v>53</v>
      </c>
      <c r="D12" s="2">
        <v>26</v>
      </c>
      <c r="E12" s="2">
        <v>2</v>
      </c>
      <c r="F12" s="2">
        <v>6</v>
      </c>
      <c r="G12" s="2">
        <v>5</v>
      </c>
      <c r="H12" s="38">
        <f t="shared" si="0"/>
        <v>0.5</v>
      </c>
      <c r="I12" s="2">
        <v>1</v>
      </c>
      <c r="J12" s="2">
        <v>7</v>
      </c>
      <c r="K12" s="2">
        <v>2</v>
      </c>
      <c r="L12" s="38">
        <f t="shared" si="1"/>
        <v>0.38461538461538464</v>
      </c>
      <c r="M12" s="2">
        <v>1</v>
      </c>
      <c r="N12" s="2">
        <v>1</v>
      </c>
      <c r="O12" s="2">
        <v>1</v>
      </c>
      <c r="P12" s="38">
        <f t="shared" si="2"/>
        <v>0.11538461538461539</v>
      </c>
      <c r="Q12" s="2"/>
      <c r="R12" s="2"/>
      <c r="S12" s="2"/>
      <c r="T12" s="42">
        <f t="shared" si="3"/>
        <v>0</v>
      </c>
      <c r="U12" s="38">
        <f t="shared" si="4"/>
        <v>0.88461538461538458</v>
      </c>
      <c r="V12" s="38">
        <f t="shared" si="5"/>
        <v>1</v>
      </c>
      <c r="W12" s="13">
        <f t="shared" si="6"/>
        <v>234</v>
      </c>
      <c r="X12" s="2">
        <f t="shared" si="7"/>
        <v>9</v>
      </c>
    </row>
    <row r="13" spans="1:24" x14ac:dyDescent="0.25">
      <c r="D13" s="33">
        <f>SUM(D3:D12)</f>
        <v>291</v>
      </c>
      <c r="E13" s="33">
        <f t="shared" ref="E13:G13" si="8">SUM(E3:E12)</f>
        <v>26</v>
      </c>
      <c r="F13" s="33">
        <f t="shared" si="8"/>
        <v>55</v>
      </c>
      <c r="G13" s="33">
        <f t="shared" si="8"/>
        <v>59</v>
      </c>
      <c r="H13" s="54">
        <f>SUM(E13:G13)/D13</f>
        <v>0.48109965635738833</v>
      </c>
      <c r="I13" s="33">
        <f>SUM(I3:I12)</f>
        <v>36</v>
      </c>
      <c r="J13" s="33">
        <f t="shared" ref="J13:K13" si="9">SUM(J3:J12)</f>
        <v>34</v>
      </c>
      <c r="K13" s="33">
        <f t="shared" si="9"/>
        <v>26</v>
      </c>
      <c r="L13" s="55">
        <f>SUM(I13:K13)/D13</f>
        <v>0.32989690721649484</v>
      </c>
      <c r="M13" s="33">
        <f>SUM(M3:M12)</f>
        <v>27</v>
      </c>
      <c r="N13" s="33">
        <f t="shared" ref="N13:O13" si="10">SUM(N3:N12)</f>
        <v>13</v>
      </c>
      <c r="O13" s="33">
        <f t="shared" si="10"/>
        <v>11</v>
      </c>
      <c r="P13" s="54">
        <f>SUM(M13:O13)/D13</f>
        <v>0.17525773195876287</v>
      </c>
      <c r="Q13" s="33">
        <f>SUM(Q3:Q12)</f>
        <v>2</v>
      </c>
      <c r="R13" s="33">
        <f t="shared" ref="R13:S13" si="11">SUM(R3:R12)</f>
        <v>0</v>
      </c>
      <c r="S13" s="33">
        <f t="shared" si="11"/>
        <v>0</v>
      </c>
      <c r="T13" s="55">
        <f>SUM(Q13:S13)/D13</f>
        <v>6.8728522336769758E-3</v>
      </c>
      <c r="U13" s="15">
        <f>SUM(E13:G13,I13:K13)/D13</f>
        <v>0.81099656357388317</v>
      </c>
      <c r="V13" s="15">
        <f>SUM(E13:G13,I13:K13,M13:O13)/D13</f>
        <v>0.9862542955326461</v>
      </c>
      <c r="W13" s="2">
        <f>SUM(W3:W12)</f>
        <v>2562</v>
      </c>
      <c r="X13" s="30">
        <f>W13/D13</f>
        <v>8.8041237113402069</v>
      </c>
    </row>
    <row r="17" spans="25:25" x14ac:dyDescent="0.25">
      <c r="Y17">
        <f>3001.71+1500</f>
        <v>4501.71</v>
      </c>
    </row>
    <row r="20" spans="25:25" x14ac:dyDescent="0.25">
      <c r="Y20">
        <f>5548+2300</f>
        <v>7848</v>
      </c>
    </row>
    <row r="22" spans="25:25" x14ac:dyDescent="0.25">
      <c r="Y22">
        <f>4511+2520</f>
        <v>7031</v>
      </c>
    </row>
    <row r="25" spans="25:25" x14ac:dyDescent="0.25">
      <c r="Y25">
        <f>7848-7031</f>
        <v>817</v>
      </c>
    </row>
  </sheetData>
  <mergeCells count="12">
    <mergeCell ref="I1:L1"/>
    <mergeCell ref="A1:A2"/>
    <mergeCell ref="B1:B2"/>
    <mergeCell ref="C1:C2"/>
    <mergeCell ref="D1:D2"/>
    <mergeCell ref="E1:H1"/>
    <mergeCell ref="M1:P1"/>
    <mergeCell ref="Q1:T1"/>
    <mergeCell ref="U1:U2"/>
    <mergeCell ref="W1:W2"/>
    <mergeCell ref="X1:X2"/>
    <mergeCell ref="V1:V2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workbookViewId="0">
      <selection activeCell="X12" sqref="X12"/>
    </sheetView>
  </sheetViews>
  <sheetFormatPr defaultRowHeight="15" x14ac:dyDescent="0.25"/>
  <cols>
    <col min="1" max="1" width="4.5703125" customWidth="1"/>
    <col min="2" max="2" width="6.42578125" customWidth="1"/>
    <col min="3" max="3" width="20.42578125" customWidth="1"/>
    <col min="4" max="4" width="4.85546875" customWidth="1"/>
    <col min="5" max="5" width="5" customWidth="1"/>
    <col min="6" max="6" width="4.85546875" customWidth="1"/>
    <col min="7" max="7" width="3.7109375" customWidth="1"/>
    <col min="8" max="8" width="6" customWidth="1"/>
    <col min="9" max="11" width="4.42578125" customWidth="1"/>
    <col min="12" max="12" width="5.7109375" customWidth="1"/>
    <col min="13" max="13" width="5" customWidth="1"/>
    <col min="14" max="14" width="4.7109375" customWidth="1"/>
    <col min="15" max="15" width="4" customWidth="1"/>
    <col min="16" max="16" width="6.7109375" customWidth="1"/>
    <col min="17" max="18" width="4.85546875" customWidth="1"/>
    <col min="19" max="19" width="5.42578125" customWidth="1"/>
    <col min="20" max="20" width="5.85546875" customWidth="1"/>
    <col min="21" max="21" width="7" customWidth="1"/>
    <col min="22" max="22" width="7.5703125" customWidth="1"/>
  </cols>
  <sheetData>
    <row r="1" spans="1:24" ht="56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0">
        <v>12</v>
      </c>
      <c r="F2" s="10">
        <v>11</v>
      </c>
      <c r="G2" s="10">
        <v>10</v>
      </c>
      <c r="H2" s="10" t="s">
        <v>20</v>
      </c>
      <c r="I2" s="10">
        <v>9</v>
      </c>
      <c r="J2" s="10">
        <v>8</v>
      </c>
      <c r="K2" s="10">
        <v>7</v>
      </c>
      <c r="L2" s="10" t="s">
        <v>20</v>
      </c>
      <c r="M2" s="10">
        <v>6</v>
      </c>
      <c r="N2" s="10">
        <v>5</v>
      </c>
      <c r="O2" s="10">
        <v>4</v>
      </c>
      <c r="P2" s="10" t="s">
        <v>20</v>
      </c>
      <c r="Q2" s="10">
        <v>3</v>
      </c>
      <c r="R2" s="10">
        <v>2</v>
      </c>
      <c r="S2" s="10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13">
        <v>10</v>
      </c>
      <c r="C3" s="2" t="s">
        <v>106</v>
      </c>
      <c r="D3" s="2">
        <v>29</v>
      </c>
      <c r="E3" s="2"/>
      <c r="F3" s="2">
        <v>4</v>
      </c>
      <c r="G3" s="2">
        <v>5</v>
      </c>
      <c r="H3" s="38">
        <f t="shared" ref="H3:H4" si="0">(E3+F3+G3)/D3</f>
        <v>0.31034482758620691</v>
      </c>
      <c r="I3" s="2">
        <v>6</v>
      </c>
      <c r="J3" s="2">
        <v>7</v>
      </c>
      <c r="K3" s="2">
        <v>2</v>
      </c>
      <c r="L3" s="38">
        <f t="shared" ref="L3:L4" si="1">(I3+J3+K3)/D3</f>
        <v>0.51724137931034486</v>
      </c>
      <c r="M3" s="2">
        <v>4</v>
      </c>
      <c r="N3" s="2">
        <v>1</v>
      </c>
      <c r="O3" s="2"/>
      <c r="P3" s="38">
        <f t="shared" ref="P3:P4" si="2">(M3+N3+O3)/D3</f>
        <v>0.17241379310344829</v>
      </c>
      <c r="Q3" s="2"/>
      <c r="R3" s="2"/>
      <c r="S3" s="2"/>
      <c r="T3" s="42">
        <f t="shared" ref="T3:T4" si="3">(Q3+R3+S3)/D3</f>
        <v>0</v>
      </c>
      <c r="U3" s="38">
        <f t="shared" ref="U3:U4" si="4">H3+L3</f>
        <v>0.82758620689655182</v>
      </c>
      <c r="V3" s="42">
        <f>H3+L3+P3</f>
        <v>1</v>
      </c>
      <c r="W3" s="5">
        <f t="shared" ref="W3:W4" si="5">E3*12+F3*11+G3*10+I3*9+J3*8+K3*7+M3*6+N3*5+O3*4+Q3*3+R3*2+S3*1</f>
        <v>247</v>
      </c>
      <c r="X3" s="2">
        <f t="shared" ref="X3:X4" si="6">ROUND(W3/D3,1)</f>
        <v>8.5</v>
      </c>
    </row>
    <row r="4" spans="1:24" x14ac:dyDescent="0.25">
      <c r="A4" s="2"/>
      <c r="B4" s="13">
        <v>11</v>
      </c>
      <c r="C4" s="2" t="s">
        <v>106</v>
      </c>
      <c r="D4" s="34">
        <v>28</v>
      </c>
      <c r="E4" s="2">
        <v>3</v>
      </c>
      <c r="F4" s="2">
        <v>8</v>
      </c>
      <c r="G4" s="2">
        <v>2</v>
      </c>
      <c r="H4" s="38">
        <f t="shared" si="0"/>
        <v>0.4642857142857143</v>
      </c>
      <c r="I4" s="2">
        <v>5</v>
      </c>
      <c r="J4" s="2">
        <v>3</v>
      </c>
      <c r="K4" s="2">
        <v>4</v>
      </c>
      <c r="L4" s="38">
        <f t="shared" si="1"/>
        <v>0.42857142857142855</v>
      </c>
      <c r="M4" s="2">
        <v>3</v>
      </c>
      <c r="N4" s="2"/>
      <c r="O4" s="2"/>
      <c r="P4" s="38">
        <f t="shared" si="2"/>
        <v>0.10714285714285714</v>
      </c>
      <c r="Q4" s="2"/>
      <c r="R4" s="2"/>
      <c r="S4" s="2"/>
      <c r="T4" s="42">
        <f t="shared" si="3"/>
        <v>0</v>
      </c>
      <c r="U4" s="38">
        <f t="shared" si="4"/>
        <v>0.89285714285714279</v>
      </c>
      <c r="V4" s="42">
        <f t="shared" ref="V4" si="7">H4+L4+P4</f>
        <v>0.99999999999999989</v>
      </c>
      <c r="W4" s="5">
        <f t="shared" si="5"/>
        <v>259</v>
      </c>
      <c r="X4" s="2">
        <f t="shared" si="6"/>
        <v>9.3000000000000007</v>
      </c>
    </row>
    <row r="5" spans="1:24" x14ac:dyDescent="0.25">
      <c r="D5" s="2">
        <f>SUM(D3:D4)</f>
        <v>57</v>
      </c>
      <c r="E5" s="2">
        <f>SUM(E3:E4)</f>
        <v>3</v>
      </c>
      <c r="F5" s="2">
        <f>SUM(F3:F4)</f>
        <v>12</v>
      </c>
      <c r="G5" s="2">
        <f>SUM(G3:G4)</f>
        <v>7</v>
      </c>
      <c r="H5" s="15">
        <f>SUM(E5:G5)/D5</f>
        <v>0.38596491228070173</v>
      </c>
      <c r="I5" s="2">
        <f>SUM(I3:I4)</f>
        <v>11</v>
      </c>
      <c r="J5" s="2">
        <f>SUM(J3:J4)</f>
        <v>10</v>
      </c>
      <c r="K5" s="2">
        <f>SUM(K3:K4)</f>
        <v>6</v>
      </c>
      <c r="L5" s="15">
        <f>SUM(I5:K5)/D5</f>
        <v>0.47368421052631576</v>
      </c>
      <c r="M5" s="2">
        <f>SUM(M3:M4)</f>
        <v>7</v>
      </c>
      <c r="N5" s="2">
        <f>SUM(N3:N4)</f>
        <v>1</v>
      </c>
      <c r="O5" s="2">
        <f>SUM(O3:O4)</f>
        <v>0</v>
      </c>
      <c r="P5" s="15">
        <f>SUM(M5:O5)/D5</f>
        <v>0.14035087719298245</v>
      </c>
      <c r="Q5" s="2">
        <f>SUM(Q3:Q4)</f>
        <v>0</v>
      </c>
      <c r="R5" s="2">
        <f>SUM(R3:R4)</f>
        <v>0</v>
      </c>
      <c r="S5" s="2">
        <f>SUM(S3:S4)</f>
        <v>0</v>
      </c>
      <c r="T5" s="15">
        <f>SUM(Q5:S5)/D5</f>
        <v>0</v>
      </c>
      <c r="U5" s="15">
        <f>SUM(E5:G5,I5:K5)/D5</f>
        <v>0.85964912280701755</v>
      </c>
      <c r="V5" s="15">
        <f>SUM(E5:G5,I5:K5,M5:O5)/D5</f>
        <v>1</v>
      </c>
      <c r="W5" s="2">
        <f>SUM(W3:W4)</f>
        <v>506</v>
      </c>
      <c r="X5" s="14">
        <f>W5/D5</f>
        <v>8.8771929824561404</v>
      </c>
    </row>
  </sheetData>
  <mergeCells count="12">
    <mergeCell ref="I1:L1"/>
    <mergeCell ref="A1:A2"/>
    <mergeCell ref="B1:B2"/>
    <mergeCell ref="C1:C2"/>
    <mergeCell ref="D1:D2"/>
    <mergeCell ref="E1:H1"/>
    <mergeCell ref="M1:P1"/>
    <mergeCell ref="Q1:T1"/>
    <mergeCell ref="U1:U2"/>
    <mergeCell ref="W1:W2"/>
    <mergeCell ref="X1:X2"/>
    <mergeCell ref="V1:V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="120" zoomScaleNormal="120" workbookViewId="0">
      <selection activeCell="X20" sqref="X19:X20"/>
    </sheetView>
  </sheetViews>
  <sheetFormatPr defaultRowHeight="15" x14ac:dyDescent="0.25"/>
  <cols>
    <col min="1" max="1" width="6" customWidth="1"/>
    <col min="2" max="2" width="7" customWidth="1"/>
    <col min="3" max="3" width="20.42578125" customWidth="1"/>
    <col min="4" max="4" width="6.140625" customWidth="1"/>
    <col min="5" max="5" width="4.7109375" customWidth="1"/>
    <col min="6" max="6" width="5" customWidth="1"/>
    <col min="7" max="7" width="3.85546875" customWidth="1"/>
    <col min="8" max="8" width="6.28515625" customWidth="1"/>
    <col min="9" max="9" width="4.28515625" customWidth="1"/>
    <col min="10" max="10" width="3.7109375" customWidth="1"/>
    <col min="11" max="11" width="5" customWidth="1"/>
    <col min="12" max="12" width="5.7109375" customWidth="1"/>
    <col min="13" max="13" width="3.85546875" customWidth="1"/>
    <col min="14" max="14" width="4.85546875" customWidth="1"/>
    <col min="15" max="15" width="4.42578125" customWidth="1"/>
    <col min="16" max="16" width="5.5703125" customWidth="1"/>
    <col min="17" max="17" width="4.140625" customWidth="1"/>
    <col min="18" max="18" width="4.5703125" customWidth="1"/>
    <col min="19" max="19" width="4.140625" customWidth="1"/>
    <col min="20" max="20" width="5.5703125" customWidth="1"/>
    <col min="21" max="21" width="5.7109375" customWidth="1"/>
    <col min="22" max="22" width="7.85546875" customWidth="1"/>
    <col min="23" max="24" width="7.42578125" customWidth="1"/>
    <col min="25" max="25" width="6.7109375" customWidth="1"/>
  </cols>
  <sheetData>
    <row r="1" spans="1:27" ht="45.75" customHeight="1" x14ac:dyDescent="0.25">
      <c r="A1" s="108" t="s">
        <v>0</v>
      </c>
      <c r="B1" s="108" t="s">
        <v>1</v>
      </c>
      <c r="C1" s="117" t="s">
        <v>2</v>
      </c>
      <c r="D1" s="123" t="s">
        <v>62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33" t="s">
        <v>54</v>
      </c>
      <c r="V1" s="108" t="s">
        <v>21</v>
      </c>
      <c r="W1" s="115" t="s">
        <v>63</v>
      </c>
      <c r="X1" s="115" t="s">
        <v>24</v>
      </c>
      <c r="Y1" s="108" t="s">
        <v>22</v>
      </c>
    </row>
    <row r="2" spans="1:27" ht="19.5" customHeight="1" x14ac:dyDescent="0.25">
      <c r="A2" s="108"/>
      <c r="B2" s="108"/>
      <c r="C2" s="117"/>
      <c r="D2" s="124"/>
      <c r="E2" s="10">
        <v>12</v>
      </c>
      <c r="F2" s="10">
        <v>11</v>
      </c>
      <c r="G2" s="10">
        <v>10</v>
      </c>
      <c r="H2" s="10" t="s">
        <v>20</v>
      </c>
      <c r="I2" s="10">
        <v>9</v>
      </c>
      <c r="J2" s="10">
        <v>8</v>
      </c>
      <c r="K2" s="10">
        <v>7</v>
      </c>
      <c r="L2" s="10" t="s">
        <v>20</v>
      </c>
      <c r="M2" s="10">
        <v>6</v>
      </c>
      <c r="N2" s="10">
        <v>5</v>
      </c>
      <c r="O2" s="10">
        <v>4</v>
      </c>
      <c r="P2" s="10" t="s">
        <v>20</v>
      </c>
      <c r="Q2" s="10">
        <v>3</v>
      </c>
      <c r="R2" s="10">
        <v>2</v>
      </c>
      <c r="S2" s="10">
        <v>1</v>
      </c>
      <c r="T2" s="5" t="s">
        <v>20</v>
      </c>
      <c r="U2" s="134"/>
      <c r="V2" s="108"/>
      <c r="W2" s="116"/>
      <c r="X2" s="116"/>
      <c r="Y2" s="108"/>
    </row>
    <row r="3" spans="1:27" x14ac:dyDescent="0.25">
      <c r="A3" s="2">
        <v>1</v>
      </c>
      <c r="B3" s="12" t="s">
        <v>10</v>
      </c>
      <c r="C3" s="2"/>
      <c r="D3" s="2">
        <v>32</v>
      </c>
      <c r="E3" s="2">
        <v>0</v>
      </c>
      <c r="F3" s="2">
        <v>3</v>
      </c>
      <c r="G3" s="2">
        <v>14</v>
      </c>
      <c r="H3" s="38">
        <f>(E3+F3+G3)/(D3-U3)</f>
        <v>0.65384615384615385</v>
      </c>
      <c r="I3" s="2">
        <v>4</v>
      </c>
      <c r="J3" s="2">
        <v>3</v>
      </c>
      <c r="K3" s="2">
        <v>4</v>
      </c>
      <c r="L3" s="38">
        <f>(I3+J3+K3)/(D3-U3)</f>
        <v>0.42307692307692307</v>
      </c>
      <c r="M3" s="2"/>
      <c r="N3" s="2"/>
      <c r="O3" s="2"/>
      <c r="P3" s="38">
        <f>(M3+N3+O3)/(D3-U3)</f>
        <v>0</v>
      </c>
      <c r="Q3" s="2"/>
      <c r="R3" s="2"/>
      <c r="S3" s="2"/>
      <c r="T3" s="42">
        <f>(Q3+R3+S3)/(D3-U3)</f>
        <v>0</v>
      </c>
      <c r="U3" s="32">
        <v>6</v>
      </c>
      <c r="V3" s="38">
        <f t="shared" ref="V3:V14" si="0">H3+L3</f>
        <v>1.0769230769230769</v>
      </c>
      <c r="W3" s="42">
        <f>H3+L3+P3</f>
        <v>1.0769230769230769</v>
      </c>
      <c r="X3" s="5">
        <f t="shared" ref="X3:X14" si="1">E3*12+F3*11+G3*10+I3*9+J3*8+K3*7+M3*6+N3*5+O3*4+Q3*3+R3*2+S3*1</f>
        <v>261</v>
      </c>
      <c r="Y3" s="2">
        <f>ROUND(X3/(D3-U3),1)</f>
        <v>10</v>
      </c>
    </row>
    <row r="4" spans="1:27" x14ac:dyDescent="0.25">
      <c r="A4" s="2">
        <v>2</v>
      </c>
      <c r="B4" s="12" t="s">
        <v>11</v>
      </c>
      <c r="C4" s="2"/>
      <c r="D4" s="2">
        <v>32</v>
      </c>
      <c r="E4" s="2">
        <v>0</v>
      </c>
      <c r="F4" s="2">
        <v>0</v>
      </c>
      <c r="G4" s="2">
        <v>0</v>
      </c>
      <c r="H4" s="38">
        <f t="shared" ref="H4:H14" si="2">(E4+F4+G4)/(D4-U4)</f>
        <v>0</v>
      </c>
      <c r="I4" s="2">
        <v>9</v>
      </c>
      <c r="J4" s="2">
        <v>6</v>
      </c>
      <c r="K4" s="2">
        <v>4</v>
      </c>
      <c r="L4" s="38">
        <f t="shared" ref="L4:L14" si="3">(I4+J4+K4)/(D4-U4)</f>
        <v>0.73076923076923073</v>
      </c>
      <c r="M4" s="2">
        <v>5</v>
      </c>
      <c r="N4" s="2">
        <v>2</v>
      </c>
      <c r="O4" s="2"/>
      <c r="P4" s="38">
        <f t="shared" ref="P4:P14" si="4">(M4+N4+O4)/(D4-U4)</f>
        <v>0.26923076923076922</v>
      </c>
      <c r="Q4" s="2"/>
      <c r="R4" s="2"/>
      <c r="S4" s="2"/>
      <c r="T4" s="42">
        <f t="shared" ref="T4:T14" si="5">(Q4+R4+S4)/(D4-U4)</f>
        <v>0</v>
      </c>
      <c r="U4" s="32">
        <v>6</v>
      </c>
      <c r="V4" s="38">
        <f t="shared" si="0"/>
        <v>0.73076923076923073</v>
      </c>
      <c r="W4" s="42">
        <f t="shared" ref="W4:W14" si="6">H4+L4+P4</f>
        <v>1</v>
      </c>
      <c r="X4" s="5">
        <f t="shared" si="1"/>
        <v>197</v>
      </c>
      <c r="Y4" s="2">
        <f t="shared" ref="Y4:Y14" si="7">ROUND(X4/(D4-U4),1)</f>
        <v>7.6</v>
      </c>
    </row>
    <row r="5" spans="1:27" x14ac:dyDescent="0.25">
      <c r="A5" s="2">
        <v>3</v>
      </c>
      <c r="B5" s="12" t="s">
        <v>12</v>
      </c>
      <c r="C5" s="2"/>
      <c r="D5" s="2">
        <v>30</v>
      </c>
      <c r="E5" s="2">
        <v>1</v>
      </c>
      <c r="F5" s="2">
        <v>3</v>
      </c>
      <c r="G5" s="2">
        <v>9</v>
      </c>
      <c r="H5" s="38">
        <f t="shared" si="2"/>
        <v>0.44827586206896552</v>
      </c>
      <c r="I5" s="2">
        <v>3</v>
      </c>
      <c r="J5" s="2">
        <v>5</v>
      </c>
      <c r="K5" s="2">
        <v>1</v>
      </c>
      <c r="L5" s="38">
        <f t="shared" si="3"/>
        <v>0.31034482758620691</v>
      </c>
      <c r="M5" s="2">
        <v>2</v>
      </c>
      <c r="N5" s="2">
        <v>0</v>
      </c>
      <c r="O5" s="2">
        <v>2</v>
      </c>
      <c r="P5" s="38">
        <f t="shared" si="4"/>
        <v>0.13793103448275862</v>
      </c>
      <c r="Q5" s="2"/>
      <c r="R5" s="2"/>
      <c r="S5" s="2"/>
      <c r="T5" s="42">
        <f t="shared" si="5"/>
        <v>0</v>
      </c>
      <c r="U5" s="32">
        <v>1</v>
      </c>
      <c r="V5" s="38">
        <f t="shared" si="0"/>
        <v>0.75862068965517238</v>
      </c>
      <c r="W5" s="42">
        <f t="shared" si="6"/>
        <v>0.89655172413793105</v>
      </c>
      <c r="X5" s="5">
        <f t="shared" si="1"/>
        <v>229</v>
      </c>
      <c r="Y5" s="2">
        <f t="shared" si="7"/>
        <v>7.9</v>
      </c>
    </row>
    <row r="6" spans="1:27" x14ac:dyDescent="0.25">
      <c r="A6" s="2">
        <v>4</v>
      </c>
      <c r="B6" s="12" t="s">
        <v>13</v>
      </c>
      <c r="C6" s="2"/>
      <c r="D6" s="2">
        <v>29</v>
      </c>
      <c r="E6" s="2">
        <v>1</v>
      </c>
      <c r="F6" s="2">
        <v>2</v>
      </c>
      <c r="G6" s="2">
        <v>2</v>
      </c>
      <c r="H6" s="38">
        <f t="shared" si="2"/>
        <v>0.21739130434782608</v>
      </c>
      <c r="I6" s="2">
        <v>2</v>
      </c>
      <c r="J6" s="2">
        <v>7</v>
      </c>
      <c r="K6" s="2">
        <v>2</v>
      </c>
      <c r="L6" s="38">
        <f t="shared" si="3"/>
        <v>0.47826086956521741</v>
      </c>
      <c r="M6" s="2">
        <v>3</v>
      </c>
      <c r="N6" s="2">
        <v>2</v>
      </c>
      <c r="O6" s="2"/>
      <c r="P6" s="38">
        <f t="shared" si="4"/>
        <v>0.21739130434782608</v>
      </c>
      <c r="Q6" s="2">
        <v>2</v>
      </c>
      <c r="R6" s="2"/>
      <c r="S6" s="2"/>
      <c r="T6" s="42">
        <f t="shared" si="5"/>
        <v>8.6956521739130432E-2</v>
      </c>
      <c r="U6" s="32">
        <v>6</v>
      </c>
      <c r="V6" s="38">
        <f t="shared" si="0"/>
        <v>0.69565217391304346</v>
      </c>
      <c r="W6" s="42">
        <f t="shared" si="6"/>
        <v>0.91304347826086951</v>
      </c>
      <c r="X6" s="5">
        <f t="shared" si="1"/>
        <v>176</v>
      </c>
      <c r="Y6" s="2">
        <f t="shared" si="7"/>
        <v>7.7</v>
      </c>
    </row>
    <row r="7" spans="1:27" x14ac:dyDescent="0.25">
      <c r="A7" s="2">
        <v>5</v>
      </c>
      <c r="B7" s="12" t="s">
        <v>14</v>
      </c>
      <c r="C7" s="2"/>
      <c r="D7" s="2">
        <v>32</v>
      </c>
      <c r="E7" s="2">
        <v>0</v>
      </c>
      <c r="F7" s="2">
        <v>3</v>
      </c>
      <c r="G7" s="2">
        <v>18</v>
      </c>
      <c r="H7" s="38">
        <f t="shared" si="2"/>
        <v>0.84</v>
      </c>
      <c r="I7" s="2">
        <v>3</v>
      </c>
      <c r="J7" s="2">
        <v>1</v>
      </c>
      <c r="K7" s="2">
        <v>1</v>
      </c>
      <c r="L7" s="38">
        <f t="shared" si="3"/>
        <v>0.2</v>
      </c>
      <c r="M7" s="2">
        <v>1</v>
      </c>
      <c r="N7" s="2">
        <v>0</v>
      </c>
      <c r="O7" s="2">
        <v>1</v>
      </c>
      <c r="P7" s="38">
        <f t="shared" si="4"/>
        <v>0.08</v>
      </c>
      <c r="Q7" s="2"/>
      <c r="R7" s="2"/>
      <c r="S7" s="2">
        <v>1</v>
      </c>
      <c r="T7" s="42">
        <f t="shared" si="5"/>
        <v>0.04</v>
      </c>
      <c r="U7" s="32">
        <v>7</v>
      </c>
      <c r="V7" s="38">
        <f t="shared" si="0"/>
        <v>1.04</v>
      </c>
      <c r="W7" s="42">
        <f t="shared" si="6"/>
        <v>1.1200000000000001</v>
      </c>
      <c r="X7" s="5">
        <f t="shared" si="1"/>
        <v>266</v>
      </c>
      <c r="Y7" s="2">
        <f t="shared" si="7"/>
        <v>10.6</v>
      </c>
      <c r="AA7" s="28">
        <f>13/29</f>
        <v>0.44827586206896552</v>
      </c>
    </row>
    <row r="8" spans="1:27" x14ac:dyDescent="0.25">
      <c r="A8" s="2">
        <v>6</v>
      </c>
      <c r="B8" s="12" t="s">
        <v>15</v>
      </c>
      <c r="C8" s="2"/>
      <c r="D8" s="2">
        <v>28</v>
      </c>
      <c r="E8" s="2">
        <v>0</v>
      </c>
      <c r="F8" s="2">
        <v>0</v>
      </c>
      <c r="G8" s="2">
        <v>3</v>
      </c>
      <c r="H8" s="38">
        <f t="shared" si="2"/>
        <v>0.15789473684210525</v>
      </c>
      <c r="I8" s="2">
        <v>3</v>
      </c>
      <c r="J8" s="2">
        <v>2</v>
      </c>
      <c r="K8" s="2">
        <v>6</v>
      </c>
      <c r="L8" s="38">
        <f t="shared" si="3"/>
        <v>0.57894736842105265</v>
      </c>
      <c r="M8" s="2">
        <v>5</v>
      </c>
      <c r="N8" s="2">
        <v>0</v>
      </c>
      <c r="O8" s="2"/>
      <c r="P8" s="38">
        <f t="shared" si="4"/>
        <v>0.26315789473684209</v>
      </c>
      <c r="Q8" s="2">
        <v>2</v>
      </c>
      <c r="R8" s="2"/>
      <c r="S8" s="2"/>
      <c r="T8" s="42">
        <f t="shared" si="5"/>
        <v>0.10526315789473684</v>
      </c>
      <c r="U8" s="32">
        <v>9</v>
      </c>
      <c r="V8" s="38">
        <f t="shared" si="0"/>
        <v>0.73684210526315796</v>
      </c>
      <c r="W8" s="42">
        <f t="shared" si="6"/>
        <v>1</v>
      </c>
      <c r="X8" s="5">
        <f t="shared" si="1"/>
        <v>151</v>
      </c>
      <c r="Y8" s="2">
        <f t="shared" si="7"/>
        <v>7.9</v>
      </c>
      <c r="AA8" s="28"/>
    </row>
    <row r="9" spans="1:27" x14ac:dyDescent="0.25">
      <c r="A9" s="2">
        <v>7</v>
      </c>
      <c r="B9" s="12" t="s">
        <v>16</v>
      </c>
      <c r="C9" s="2"/>
      <c r="D9" s="2">
        <v>28</v>
      </c>
      <c r="E9" s="2">
        <v>1</v>
      </c>
      <c r="F9" s="2">
        <v>3</v>
      </c>
      <c r="G9" s="2">
        <v>7</v>
      </c>
      <c r="H9" s="38">
        <f t="shared" si="2"/>
        <v>0.47826086956521741</v>
      </c>
      <c r="I9" s="2">
        <v>1</v>
      </c>
      <c r="J9" s="2">
        <v>8</v>
      </c>
      <c r="K9" s="2"/>
      <c r="L9" s="38">
        <f t="shared" si="3"/>
        <v>0.39130434782608697</v>
      </c>
      <c r="M9" s="2">
        <v>0</v>
      </c>
      <c r="N9" s="2">
        <v>2</v>
      </c>
      <c r="O9" s="2"/>
      <c r="P9" s="38">
        <f t="shared" si="4"/>
        <v>8.6956521739130432E-2</v>
      </c>
      <c r="Q9" s="2"/>
      <c r="R9" s="2"/>
      <c r="S9" s="2"/>
      <c r="T9" s="42">
        <f t="shared" si="5"/>
        <v>0</v>
      </c>
      <c r="U9" s="32">
        <v>5</v>
      </c>
      <c r="V9" s="38">
        <f t="shared" si="0"/>
        <v>0.86956521739130443</v>
      </c>
      <c r="W9" s="42">
        <f t="shared" si="6"/>
        <v>0.95652173913043481</v>
      </c>
      <c r="X9" s="5">
        <f t="shared" si="1"/>
        <v>198</v>
      </c>
      <c r="Y9" s="2">
        <f t="shared" si="7"/>
        <v>8.6</v>
      </c>
      <c r="AA9" s="28"/>
    </row>
    <row r="10" spans="1:27" x14ac:dyDescent="0.25">
      <c r="A10" s="2">
        <v>8</v>
      </c>
      <c r="B10" s="12" t="s">
        <v>17</v>
      </c>
      <c r="C10" s="2"/>
      <c r="D10" s="2">
        <v>25</v>
      </c>
      <c r="E10" s="2">
        <v>0</v>
      </c>
      <c r="F10" s="2">
        <v>2</v>
      </c>
      <c r="G10" s="2">
        <v>6</v>
      </c>
      <c r="H10" s="38">
        <f t="shared" si="2"/>
        <v>0.44444444444444442</v>
      </c>
      <c r="I10" s="2">
        <v>3</v>
      </c>
      <c r="J10" s="2">
        <v>2</v>
      </c>
      <c r="K10" s="2">
        <v>2</v>
      </c>
      <c r="L10" s="38">
        <f t="shared" si="3"/>
        <v>0.3888888888888889</v>
      </c>
      <c r="M10" s="2"/>
      <c r="N10" s="2"/>
      <c r="O10" s="2"/>
      <c r="P10" s="38">
        <f t="shared" si="4"/>
        <v>0</v>
      </c>
      <c r="Q10" s="2"/>
      <c r="R10" s="2"/>
      <c r="S10" s="2"/>
      <c r="T10" s="42">
        <f t="shared" si="5"/>
        <v>0</v>
      </c>
      <c r="U10" s="32">
        <v>7</v>
      </c>
      <c r="V10" s="38">
        <f t="shared" si="0"/>
        <v>0.83333333333333326</v>
      </c>
      <c r="W10" s="42">
        <f t="shared" si="6"/>
        <v>0.83333333333333326</v>
      </c>
      <c r="X10" s="5">
        <f t="shared" si="1"/>
        <v>139</v>
      </c>
      <c r="Y10" s="2">
        <f t="shared" si="7"/>
        <v>7.7</v>
      </c>
    </row>
    <row r="11" spans="1:27" x14ac:dyDescent="0.25">
      <c r="A11" s="2">
        <v>9</v>
      </c>
      <c r="B11" s="12" t="s">
        <v>18</v>
      </c>
      <c r="C11" s="2"/>
      <c r="D11" s="2">
        <v>29</v>
      </c>
      <c r="E11" s="2">
        <v>0</v>
      </c>
      <c r="F11" s="2">
        <v>0</v>
      </c>
      <c r="G11" s="2">
        <v>12</v>
      </c>
      <c r="H11" s="38">
        <f t="shared" si="2"/>
        <v>0.5</v>
      </c>
      <c r="I11" s="2">
        <v>4</v>
      </c>
      <c r="J11" s="2">
        <v>5</v>
      </c>
      <c r="K11" s="2">
        <v>1</v>
      </c>
      <c r="L11" s="38">
        <f t="shared" si="3"/>
        <v>0.41666666666666669</v>
      </c>
      <c r="M11" s="2">
        <v>1</v>
      </c>
      <c r="N11" s="2">
        <v>0</v>
      </c>
      <c r="O11" s="2">
        <v>1</v>
      </c>
      <c r="P11" s="38">
        <f t="shared" si="4"/>
        <v>8.3333333333333329E-2</v>
      </c>
      <c r="Q11" s="2">
        <v>1</v>
      </c>
      <c r="R11" s="2"/>
      <c r="S11" s="2"/>
      <c r="T11" s="42">
        <f t="shared" si="5"/>
        <v>4.1666666666666664E-2</v>
      </c>
      <c r="U11" s="32">
        <v>5</v>
      </c>
      <c r="V11" s="38">
        <f t="shared" si="0"/>
        <v>0.91666666666666674</v>
      </c>
      <c r="W11" s="42">
        <f t="shared" si="6"/>
        <v>1</v>
      </c>
      <c r="X11" s="5">
        <f t="shared" si="1"/>
        <v>216</v>
      </c>
      <c r="Y11" s="2">
        <f t="shared" si="7"/>
        <v>9</v>
      </c>
    </row>
    <row r="12" spans="1:27" x14ac:dyDescent="0.25">
      <c r="A12" s="2">
        <v>10</v>
      </c>
      <c r="B12" s="12" t="s">
        <v>19</v>
      </c>
      <c r="C12" s="2"/>
      <c r="D12" s="2">
        <v>26</v>
      </c>
      <c r="E12" s="2">
        <v>0</v>
      </c>
      <c r="F12" s="2">
        <v>3</v>
      </c>
      <c r="G12" s="2">
        <v>6</v>
      </c>
      <c r="H12" s="38">
        <f t="shared" si="2"/>
        <v>0.45</v>
      </c>
      <c r="I12" s="2">
        <v>3</v>
      </c>
      <c r="J12" s="2">
        <v>2</v>
      </c>
      <c r="K12" s="2">
        <v>1</v>
      </c>
      <c r="L12" s="38">
        <f t="shared" si="3"/>
        <v>0.3</v>
      </c>
      <c r="M12" s="2">
        <v>1</v>
      </c>
      <c r="N12" s="2">
        <v>0</v>
      </c>
      <c r="O12" s="2">
        <v>1</v>
      </c>
      <c r="P12" s="38">
        <f t="shared" si="4"/>
        <v>0.1</v>
      </c>
      <c r="Q12" s="2"/>
      <c r="R12" s="2"/>
      <c r="S12" s="2"/>
      <c r="T12" s="42">
        <f t="shared" si="5"/>
        <v>0</v>
      </c>
      <c r="U12" s="32">
        <v>6</v>
      </c>
      <c r="V12" s="38">
        <f t="shared" si="0"/>
        <v>0.75</v>
      </c>
      <c r="W12" s="42">
        <f t="shared" si="6"/>
        <v>0.85</v>
      </c>
      <c r="X12" s="5">
        <f t="shared" si="1"/>
        <v>153</v>
      </c>
      <c r="Y12" s="2">
        <f t="shared" si="7"/>
        <v>7.7</v>
      </c>
    </row>
    <row r="13" spans="1:27" x14ac:dyDescent="0.25">
      <c r="A13" s="2">
        <v>11</v>
      </c>
      <c r="B13" s="4">
        <v>10</v>
      </c>
      <c r="C13" s="2"/>
      <c r="D13" s="2">
        <v>29</v>
      </c>
      <c r="E13" s="2">
        <v>0</v>
      </c>
      <c r="F13" s="2">
        <v>3</v>
      </c>
      <c r="G13" s="2">
        <v>10</v>
      </c>
      <c r="H13" s="38">
        <f t="shared" si="2"/>
        <v>0.52</v>
      </c>
      <c r="I13" s="2">
        <v>2</v>
      </c>
      <c r="J13" s="2">
        <v>3</v>
      </c>
      <c r="K13" s="2">
        <v>0</v>
      </c>
      <c r="L13" s="38">
        <f t="shared" si="3"/>
        <v>0.2</v>
      </c>
      <c r="M13" s="2">
        <v>2</v>
      </c>
      <c r="N13" s="2">
        <v>1</v>
      </c>
      <c r="O13" s="2"/>
      <c r="P13" s="38">
        <f t="shared" si="4"/>
        <v>0.12</v>
      </c>
      <c r="Q13" s="2"/>
      <c r="R13" s="2"/>
      <c r="S13" s="2"/>
      <c r="T13" s="42">
        <f t="shared" si="5"/>
        <v>0</v>
      </c>
      <c r="U13" s="32">
        <v>4</v>
      </c>
      <c r="V13" s="38">
        <f t="shared" si="0"/>
        <v>0.72</v>
      </c>
      <c r="W13" s="42">
        <f t="shared" si="6"/>
        <v>0.84</v>
      </c>
      <c r="X13" s="5">
        <f t="shared" si="1"/>
        <v>192</v>
      </c>
      <c r="Y13" s="2">
        <f t="shared" si="7"/>
        <v>7.7</v>
      </c>
      <c r="AA13">
        <f>129+58</f>
        <v>187</v>
      </c>
    </row>
    <row r="14" spans="1:27" x14ac:dyDescent="0.25">
      <c r="A14" s="2">
        <v>13</v>
      </c>
      <c r="B14" s="13">
        <v>11</v>
      </c>
      <c r="C14" s="2"/>
      <c r="D14" s="2">
        <v>28</v>
      </c>
      <c r="E14" s="2">
        <v>9</v>
      </c>
      <c r="F14" s="2">
        <v>2</v>
      </c>
      <c r="G14" s="2">
        <v>9</v>
      </c>
      <c r="H14" s="38">
        <f t="shared" si="2"/>
        <v>0.90909090909090906</v>
      </c>
      <c r="I14" s="2">
        <v>2</v>
      </c>
      <c r="J14" s="2">
        <v>3</v>
      </c>
      <c r="K14" s="2"/>
      <c r="L14" s="38">
        <f t="shared" si="3"/>
        <v>0.22727272727272727</v>
      </c>
      <c r="M14" s="2"/>
      <c r="N14" s="2"/>
      <c r="O14" s="2"/>
      <c r="P14" s="38">
        <f t="shared" si="4"/>
        <v>0</v>
      </c>
      <c r="Q14" s="2"/>
      <c r="R14" s="2"/>
      <c r="S14" s="2"/>
      <c r="T14" s="42">
        <f t="shared" si="5"/>
        <v>0</v>
      </c>
      <c r="U14" s="32">
        <v>6</v>
      </c>
      <c r="V14" s="38">
        <f t="shared" si="0"/>
        <v>1.1363636363636362</v>
      </c>
      <c r="W14" s="42">
        <f t="shared" si="6"/>
        <v>1.1363636363636362</v>
      </c>
      <c r="X14" s="5">
        <f t="shared" si="1"/>
        <v>262</v>
      </c>
      <c r="Y14" s="2">
        <f t="shared" si="7"/>
        <v>11.9</v>
      </c>
    </row>
    <row r="15" spans="1:27" x14ac:dyDescent="0.25">
      <c r="D15" s="11">
        <f>SUM(D3:D14)</f>
        <v>348</v>
      </c>
      <c r="E15" s="2">
        <f>SUM(E3:E14)</f>
        <v>12</v>
      </c>
      <c r="F15" s="2">
        <f>SUM(F3:F14)</f>
        <v>24</v>
      </c>
      <c r="G15" s="2">
        <f>SUM(G3:G14)</f>
        <v>96</v>
      </c>
      <c r="H15" s="15">
        <f>SUM(E15:G15)/(D15-U15)</f>
        <v>0.47142857142857142</v>
      </c>
      <c r="I15" s="2">
        <f>SUM(I3:I14)</f>
        <v>39</v>
      </c>
      <c r="J15" s="2">
        <f>SUM(J3:J14)</f>
        <v>47</v>
      </c>
      <c r="K15" s="2">
        <f>SUM(K3:K14)</f>
        <v>22</v>
      </c>
      <c r="L15" s="15">
        <f>SUM(I15:K15)/(D15-U15)</f>
        <v>0.38571428571428573</v>
      </c>
      <c r="M15" s="2">
        <f>SUM(M3:M14)</f>
        <v>20</v>
      </c>
      <c r="N15" s="2">
        <f>SUM(N3:N14)</f>
        <v>7</v>
      </c>
      <c r="O15" s="2">
        <f>SUM(O3:O14)</f>
        <v>5</v>
      </c>
      <c r="P15" s="15">
        <f>SUM(M15:O15)/(D15-U15)</f>
        <v>0.11428571428571428</v>
      </c>
      <c r="Q15" s="2">
        <f>SUM(Q3:Q14)</f>
        <v>5</v>
      </c>
      <c r="R15" s="2">
        <f>SUM(R3:R14)</f>
        <v>0</v>
      </c>
      <c r="S15" s="2">
        <f>SUM(S3:S14)</f>
        <v>1</v>
      </c>
      <c r="T15" s="39">
        <f>SUM(Q15:S15)/(D15-U15)</f>
        <v>2.1428571428571429E-2</v>
      </c>
      <c r="U15" s="51">
        <f>SUM(U3:U14)</f>
        <v>68</v>
      </c>
      <c r="V15" s="15">
        <f>SUM(E15:G15,I15:K15)/(D15-U15)</f>
        <v>0.8571428571428571</v>
      </c>
      <c r="W15" s="15">
        <f>SUM(E15:G15,I15:K15,M15:O15)/(D15-U15)</f>
        <v>0.97142857142857142</v>
      </c>
      <c r="X15" s="2">
        <f>SUM(X3:X14)</f>
        <v>2440</v>
      </c>
      <c r="Y15" s="14">
        <f>X15/(D15-U15)</f>
        <v>8.7142857142857135</v>
      </c>
    </row>
    <row r="16" spans="1:27" x14ac:dyDescent="0.25">
      <c r="D16" s="17"/>
      <c r="P16" s="27"/>
      <c r="T16" s="31"/>
      <c r="U16" s="39">
        <f>U15/(D15)</f>
        <v>0.19540229885057472</v>
      </c>
    </row>
    <row r="17" spans="4:4" x14ac:dyDescent="0.25">
      <c r="D17" s="28"/>
    </row>
  </sheetData>
  <mergeCells count="13">
    <mergeCell ref="I1:L1"/>
    <mergeCell ref="A1:A2"/>
    <mergeCell ref="B1:B2"/>
    <mergeCell ref="C1:C2"/>
    <mergeCell ref="D1:D2"/>
    <mergeCell ref="E1:H1"/>
    <mergeCell ref="M1:P1"/>
    <mergeCell ref="Q1:T1"/>
    <mergeCell ref="V1:V2"/>
    <mergeCell ref="X1:X2"/>
    <mergeCell ref="Y1:Y2"/>
    <mergeCell ref="U1:U2"/>
    <mergeCell ref="W1:W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A6" sqref="A6:XFD6"/>
    </sheetView>
  </sheetViews>
  <sheetFormatPr defaultRowHeight="15" x14ac:dyDescent="0.25"/>
  <cols>
    <col min="1" max="1" width="5" customWidth="1"/>
    <col min="2" max="2" width="7" customWidth="1"/>
    <col min="3" max="3" width="14.7109375" customWidth="1"/>
    <col min="4" max="4" width="5.7109375" customWidth="1"/>
    <col min="5" max="6" width="4.7109375" customWidth="1"/>
    <col min="7" max="7" width="5.5703125" customWidth="1"/>
    <col min="8" max="8" width="7.28515625" customWidth="1"/>
    <col min="9" max="9" width="4.85546875" customWidth="1"/>
    <col min="10" max="10" width="4.5703125" customWidth="1"/>
    <col min="11" max="11" width="4.42578125" customWidth="1"/>
    <col min="12" max="12" width="7.85546875" customWidth="1"/>
    <col min="13" max="13" width="4.85546875" customWidth="1"/>
    <col min="14" max="14" width="4.42578125" customWidth="1"/>
    <col min="15" max="15" width="4.28515625" customWidth="1"/>
    <col min="16" max="16" width="7.7109375" customWidth="1"/>
    <col min="17" max="17" width="5.85546875" customWidth="1"/>
    <col min="18" max="18" width="5.5703125" customWidth="1"/>
    <col min="19" max="19" width="5.140625" customWidth="1"/>
    <col min="20" max="20" width="5.42578125" customWidth="1"/>
    <col min="21" max="21" width="6" customWidth="1"/>
    <col min="22" max="22" width="6.85546875" customWidth="1"/>
    <col min="23" max="23" width="6.42578125" customWidth="1"/>
    <col min="24" max="24" width="6" customWidth="1"/>
  </cols>
  <sheetData>
    <row r="1" spans="1:24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ht="62.25" customHeight="1" x14ac:dyDescent="0.25">
      <c r="A2" s="108"/>
      <c r="B2" s="108"/>
      <c r="C2" s="117"/>
      <c r="D2" s="124"/>
      <c r="E2" s="29">
        <v>12</v>
      </c>
      <c r="F2" s="29">
        <v>11</v>
      </c>
      <c r="G2" s="29">
        <v>10</v>
      </c>
      <c r="H2" s="29" t="s">
        <v>20</v>
      </c>
      <c r="I2" s="29">
        <v>9</v>
      </c>
      <c r="J2" s="29">
        <v>8</v>
      </c>
      <c r="K2" s="29">
        <v>7</v>
      </c>
      <c r="L2" s="29" t="s">
        <v>20</v>
      </c>
      <c r="M2" s="29">
        <v>6</v>
      </c>
      <c r="N2" s="29">
        <v>5</v>
      </c>
      <c r="O2" s="29">
        <v>4</v>
      </c>
      <c r="P2" s="29" t="s">
        <v>20</v>
      </c>
      <c r="Q2" s="29">
        <v>3</v>
      </c>
      <c r="R2" s="29">
        <v>2</v>
      </c>
      <c r="S2" s="29">
        <v>1</v>
      </c>
      <c r="T2" s="5" t="s">
        <v>20</v>
      </c>
      <c r="U2" s="108"/>
      <c r="V2" s="116"/>
      <c r="W2" s="116"/>
      <c r="X2" s="108"/>
    </row>
    <row r="3" spans="1:24" x14ac:dyDescent="0.25">
      <c r="A3" s="2">
        <v>1</v>
      </c>
      <c r="B3" s="13" t="s">
        <v>16</v>
      </c>
      <c r="C3" s="2" t="s">
        <v>74</v>
      </c>
      <c r="D3" s="2">
        <v>29</v>
      </c>
      <c r="E3" s="2">
        <v>1</v>
      </c>
      <c r="F3" s="2">
        <v>6</v>
      </c>
      <c r="G3" s="2">
        <v>12</v>
      </c>
      <c r="H3" s="38">
        <f t="shared" ref="H3:H6" si="0">(E3+F3+G3)/D3</f>
        <v>0.65517241379310343</v>
      </c>
      <c r="I3" s="2">
        <v>8</v>
      </c>
      <c r="J3" s="2">
        <v>0</v>
      </c>
      <c r="K3" s="2">
        <v>0</v>
      </c>
      <c r="L3" s="38">
        <f t="shared" ref="L3:L6" si="1">(I3+J3+K3)/D3</f>
        <v>0.27586206896551724</v>
      </c>
      <c r="M3" s="2"/>
      <c r="N3" s="2"/>
      <c r="O3" s="2"/>
      <c r="P3" s="38">
        <f t="shared" ref="P3:P5" si="2">(M3+N3+O3)/D3</f>
        <v>0</v>
      </c>
      <c r="Q3" s="2"/>
      <c r="R3" s="2"/>
      <c r="S3" s="2"/>
      <c r="T3" s="42">
        <f t="shared" ref="T3:T6" si="3">(Q3+R3+S3)/D3</f>
        <v>0</v>
      </c>
      <c r="U3" s="38">
        <f t="shared" ref="U3:U6" si="4">H3+L3</f>
        <v>0.93103448275862066</v>
      </c>
      <c r="V3" s="38">
        <f>H3+L3+P3</f>
        <v>0.93103448275862066</v>
      </c>
      <c r="W3" s="13">
        <f t="shared" ref="W3:W6" si="5">E3*12+F3*11+G3*10+I3*9+J3*8+K3*7+M3*6+N3*5+O3*4+Q3*3+R3*2+S3*1</f>
        <v>270</v>
      </c>
      <c r="X3" s="61">
        <f>ROUND(W3/D3,1)</f>
        <v>9.3000000000000007</v>
      </c>
    </row>
    <row r="4" spans="1:24" x14ac:dyDescent="0.25">
      <c r="A4" s="2">
        <v>2</v>
      </c>
      <c r="B4" s="13" t="s">
        <v>17</v>
      </c>
      <c r="C4" s="2" t="s">
        <v>74</v>
      </c>
      <c r="D4" s="2">
        <v>24</v>
      </c>
      <c r="E4" s="2">
        <v>0</v>
      </c>
      <c r="F4" s="2">
        <v>6</v>
      </c>
      <c r="G4" s="2">
        <v>8</v>
      </c>
      <c r="H4" s="38">
        <f t="shared" si="0"/>
        <v>0.58333333333333337</v>
      </c>
      <c r="I4" s="2">
        <v>5</v>
      </c>
      <c r="J4" s="2">
        <v>2</v>
      </c>
      <c r="K4" s="2">
        <v>0</v>
      </c>
      <c r="L4" s="38">
        <f t="shared" si="1"/>
        <v>0.29166666666666669</v>
      </c>
      <c r="M4" s="2">
        <v>2</v>
      </c>
      <c r="N4" s="2"/>
      <c r="O4" s="2"/>
      <c r="P4" s="38">
        <f t="shared" si="2"/>
        <v>8.3333333333333329E-2</v>
      </c>
      <c r="Q4" s="2"/>
      <c r="R4" s="2"/>
      <c r="S4" s="2"/>
      <c r="T4" s="42">
        <f t="shared" si="3"/>
        <v>0</v>
      </c>
      <c r="U4" s="38">
        <f t="shared" si="4"/>
        <v>0.875</v>
      </c>
      <c r="V4" s="38">
        <f>H4+L4+P4</f>
        <v>0.95833333333333337</v>
      </c>
      <c r="W4" s="13">
        <f t="shared" si="5"/>
        <v>219</v>
      </c>
      <c r="X4" s="61">
        <f t="shared" ref="X4:X6" si="6">ROUND(W4/D4,1)</f>
        <v>9.1</v>
      </c>
    </row>
    <row r="5" spans="1:24" x14ac:dyDescent="0.25">
      <c r="A5" s="2">
        <v>3</v>
      </c>
      <c r="B5" s="13" t="s">
        <v>18</v>
      </c>
      <c r="C5" s="2" t="s">
        <v>74</v>
      </c>
      <c r="D5" s="2">
        <v>29</v>
      </c>
      <c r="E5" s="2">
        <v>1</v>
      </c>
      <c r="F5" s="2">
        <v>14</v>
      </c>
      <c r="G5" s="2">
        <v>11</v>
      </c>
      <c r="H5" s="38">
        <f t="shared" si="0"/>
        <v>0.89655172413793105</v>
      </c>
      <c r="I5" s="2">
        <v>3</v>
      </c>
      <c r="J5" s="2">
        <v>0</v>
      </c>
      <c r="K5" s="2">
        <v>0</v>
      </c>
      <c r="L5" s="38">
        <f t="shared" si="1"/>
        <v>0.10344827586206896</v>
      </c>
      <c r="M5" s="2"/>
      <c r="N5" s="2"/>
      <c r="O5" s="2"/>
      <c r="P5" s="38">
        <f t="shared" si="2"/>
        <v>0</v>
      </c>
      <c r="Q5" s="2"/>
      <c r="R5" s="2"/>
      <c r="S5" s="2"/>
      <c r="T5" s="42">
        <f t="shared" si="3"/>
        <v>0</v>
      </c>
      <c r="U5" s="38">
        <f t="shared" si="4"/>
        <v>1</v>
      </c>
      <c r="V5" s="38">
        <f t="shared" ref="V5:V6" si="7">H5+L5+P5</f>
        <v>1</v>
      </c>
      <c r="W5" s="13">
        <f t="shared" si="5"/>
        <v>303</v>
      </c>
      <c r="X5" s="61">
        <f t="shared" si="6"/>
        <v>10.4</v>
      </c>
    </row>
    <row r="6" spans="1:24" x14ac:dyDescent="0.25">
      <c r="A6" s="2">
        <v>4</v>
      </c>
      <c r="B6" s="13" t="s">
        <v>19</v>
      </c>
      <c r="C6" s="2" t="s">
        <v>74</v>
      </c>
      <c r="D6" s="2">
        <v>26</v>
      </c>
      <c r="E6" s="2">
        <v>0</v>
      </c>
      <c r="F6" s="2">
        <v>9</v>
      </c>
      <c r="G6" s="2">
        <v>6</v>
      </c>
      <c r="H6" s="38">
        <f t="shared" si="0"/>
        <v>0.57692307692307687</v>
      </c>
      <c r="I6" s="2">
        <v>3</v>
      </c>
      <c r="J6" s="2">
        <v>0</v>
      </c>
      <c r="K6" s="2">
        <v>3</v>
      </c>
      <c r="L6" s="38">
        <f t="shared" si="1"/>
        <v>0.23076923076923078</v>
      </c>
      <c r="M6" s="2"/>
      <c r="N6" s="2">
        <v>1</v>
      </c>
      <c r="O6" s="2"/>
      <c r="P6" s="38">
        <v>0.02</v>
      </c>
      <c r="Q6" s="2"/>
      <c r="R6" s="2"/>
      <c r="S6" s="2"/>
      <c r="T6" s="42">
        <f t="shared" si="3"/>
        <v>0</v>
      </c>
      <c r="U6" s="38">
        <f t="shared" si="4"/>
        <v>0.80769230769230771</v>
      </c>
      <c r="V6" s="38">
        <f t="shared" si="7"/>
        <v>0.82769230769230773</v>
      </c>
      <c r="W6" s="13">
        <f t="shared" si="5"/>
        <v>212</v>
      </c>
      <c r="X6" s="61">
        <f t="shared" si="6"/>
        <v>8.1999999999999993</v>
      </c>
    </row>
    <row r="7" spans="1:24" x14ac:dyDescent="0.25">
      <c r="D7" s="2">
        <f>SUM(D3:D6)</f>
        <v>108</v>
      </c>
      <c r="E7" s="2">
        <f>SUM(E3:E6)</f>
        <v>2</v>
      </c>
      <c r="F7" s="2">
        <f>SUM(F3:F6)</f>
        <v>35</v>
      </c>
      <c r="G7" s="2">
        <f>SUM(G3:G6)</f>
        <v>37</v>
      </c>
      <c r="H7" s="38">
        <f>SUM(E7:G7)/D7</f>
        <v>0.68518518518518523</v>
      </c>
      <c r="I7" s="2">
        <f>SUM(I3:I6)</f>
        <v>19</v>
      </c>
      <c r="J7" s="2">
        <f t="shared" ref="J7:K7" si="8">SUM(J3:J6)</f>
        <v>2</v>
      </c>
      <c r="K7" s="2">
        <f t="shared" si="8"/>
        <v>3</v>
      </c>
      <c r="L7" s="38">
        <f>SUM(I7:K7)/D7</f>
        <v>0.22222222222222221</v>
      </c>
      <c r="M7" s="2">
        <f>SUM(M3:M6)</f>
        <v>2</v>
      </c>
      <c r="N7" s="2">
        <f t="shared" ref="N7:O7" si="9">SUM(N3:N6)</f>
        <v>1</v>
      </c>
      <c r="O7" s="2">
        <f t="shared" si="9"/>
        <v>0</v>
      </c>
      <c r="P7" s="38">
        <f>SUM(M7:O7)/D7</f>
        <v>2.7777777777777776E-2</v>
      </c>
      <c r="Q7" s="2">
        <f>SUM(Q3:Q6)</f>
        <v>0</v>
      </c>
      <c r="R7" s="2">
        <f t="shared" ref="R7:S7" si="10">SUM(R3:R6)</f>
        <v>0</v>
      </c>
      <c r="S7" s="2">
        <f t="shared" si="10"/>
        <v>0</v>
      </c>
      <c r="T7" s="38">
        <f>SUM(Q7:S7)/D7</f>
        <v>0</v>
      </c>
      <c r="U7" s="15">
        <f>SUM(E7:G7,I7:K7)/D7</f>
        <v>0.90740740740740744</v>
      </c>
      <c r="V7" s="15">
        <f>SUM(E7:G7,I7:K7,M7:O7)/D7</f>
        <v>0.93518518518518523</v>
      </c>
      <c r="W7" s="2">
        <f>SUM(W3:W6)</f>
        <v>1004</v>
      </c>
      <c r="X7" s="30">
        <f>W7/D7</f>
        <v>9.2962962962962958</v>
      </c>
    </row>
  </sheetData>
  <mergeCells count="12">
    <mergeCell ref="M1:P1"/>
    <mergeCell ref="Q1:T1"/>
    <mergeCell ref="U1:U2"/>
    <mergeCell ref="W1:W2"/>
    <mergeCell ref="X1:X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Y15" sqref="Y15"/>
    </sheetView>
  </sheetViews>
  <sheetFormatPr defaultRowHeight="15" x14ac:dyDescent="0.25"/>
  <cols>
    <col min="1" max="2" width="6.140625" customWidth="1"/>
    <col min="3" max="3" width="15.7109375" customWidth="1"/>
    <col min="4" max="4" width="7" customWidth="1"/>
    <col min="5" max="5" width="5.7109375" customWidth="1"/>
    <col min="6" max="6" width="5.28515625" customWidth="1"/>
    <col min="7" max="7" width="4.5703125" customWidth="1"/>
    <col min="8" max="8" width="6.5703125" customWidth="1"/>
    <col min="9" max="9" width="4.42578125" customWidth="1"/>
    <col min="10" max="10" width="4.140625" customWidth="1"/>
    <col min="11" max="11" width="4.42578125" customWidth="1"/>
    <col min="12" max="12" width="5.7109375" customWidth="1"/>
    <col min="13" max="13" width="4.5703125" customWidth="1"/>
    <col min="14" max="14" width="4.42578125" customWidth="1"/>
    <col min="15" max="15" width="4.28515625" customWidth="1"/>
    <col min="16" max="16" width="6.28515625" customWidth="1"/>
    <col min="17" max="17" width="5.42578125" customWidth="1"/>
    <col min="18" max="18" width="4.7109375" customWidth="1"/>
    <col min="19" max="19" width="4.85546875" customWidth="1"/>
    <col min="20" max="20" width="7.5703125" customWidth="1"/>
    <col min="21" max="21" width="5.85546875" customWidth="1"/>
    <col min="22" max="22" width="5.7109375" customWidth="1"/>
    <col min="23" max="23" width="6" customWidth="1"/>
    <col min="24" max="24" width="5.7109375" customWidth="1"/>
  </cols>
  <sheetData>
    <row r="1" spans="1:24" ht="50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ht="20.25" customHeight="1" x14ac:dyDescent="0.25">
      <c r="A2" s="108"/>
      <c r="B2" s="108"/>
      <c r="C2" s="117"/>
      <c r="D2" s="124"/>
      <c r="E2" s="59">
        <v>12</v>
      </c>
      <c r="F2" s="59">
        <v>11</v>
      </c>
      <c r="G2" s="59">
        <v>10</v>
      </c>
      <c r="H2" s="59" t="s">
        <v>20</v>
      </c>
      <c r="I2" s="59">
        <v>9</v>
      </c>
      <c r="J2" s="59">
        <v>8</v>
      </c>
      <c r="K2" s="59">
        <v>7</v>
      </c>
      <c r="L2" s="59" t="s">
        <v>20</v>
      </c>
      <c r="M2" s="59">
        <v>6</v>
      </c>
      <c r="N2" s="59">
        <v>5</v>
      </c>
      <c r="O2" s="59">
        <v>4</v>
      </c>
      <c r="P2" s="59" t="s">
        <v>20</v>
      </c>
      <c r="Q2" s="59">
        <v>3</v>
      </c>
      <c r="R2" s="59">
        <v>2</v>
      </c>
      <c r="S2" s="59">
        <v>1</v>
      </c>
      <c r="T2" s="5" t="s">
        <v>20</v>
      </c>
      <c r="U2" s="108"/>
      <c r="V2" s="116"/>
      <c r="W2" s="116"/>
      <c r="X2" s="108"/>
    </row>
    <row r="3" spans="1:24" x14ac:dyDescent="0.25">
      <c r="A3" s="2">
        <v>1</v>
      </c>
      <c r="B3" s="13" t="s">
        <v>10</v>
      </c>
      <c r="C3" s="2" t="s">
        <v>74</v>
      </c>
      <c r="D3" s="2">
        <v>32</v>
      </c>
      <c r="E3" s="2">
        <v>0</v>
      </c>
      <c r="F3" s="2">
        <v>15</v>
      </c>
      <c r="G3" s="2">
        <v>3</v>
      </c>
      <c r="H3" s="38">
        <f t="shared" ref="H3:H8" si="0">(E3+F3+G3)/D3</f>
        <v>0.5625</v>
      </c>
      <c r="I3" s="2">
        <v>5</v>
      </c>
      <c r="J3" s="2">
        <v>7</v>
      </c>
      <c r="K3" s="2">
        <v>1</v>
      </c>
      <c r="L3" s="38">
        <f t="shared" ref="L3:L8" si="1">(I3+J3+K3)/D3</f>
        <v>0.40625</v>
      </c>
      <c r="M3" s="2">
        <v>1</v>
      </c>
      <c r="N3" s="2"/>
      <c r="O3" s="2"/>
      <c r="P3" s="38">
        <f t="shared" ref="P3:P8" si="2">(M3+N3+O3)/D3</f>
        <v>3.125E-2</v>
      </c>
      <c r="Q3" s="2"/>
      <c r="R3" s="2"/>
      <c r="S3" s="2"/>
      <c r="T3" s="42">
        <f t="shared" ref="T3:T8" si="3">(Q3+R3+S3)/D3</f>
        <v>0</v>
      </c>
      <c r="U3" s="38">
        <f t="shared" ref="U3:U8" si="4">H3+L3</f>
        <v>0.96875</v>
      </c>
      <c r="V3" s="38">
        <f>H3+L3+P3</f>
        <v>1</v>
      </c>
      <c r="W3" s="13">
        <f t="shared" ref="W3:W8" si="5">E3*12+F3*11+G3*10+I3*9+J3*8+K3*7+M3*6+N3*5+O3*4+Q3*3+R3*2+S3*1</f>
        <v>309</v>
      </c>
      <c r="X3" s="61">
        <f>ROUND(W3/D3,1)</f>
        <v>9.6999999999999993</v>
      </c>
    </row>
    <row r="4" spans="1:24" x14ac:dyDescent="0.25">
      <c r="A4" s="2">
        <v>2</v>
      </c>
      <c r="B4" s="13" t="s">
        <v>11</v>
      </c>
      <c r="C4" s="2" t="s">
        <v>74</v>
      </c>
      <c r="D4" s="2">
        <v>32</v>
      </c>
      <c r="E4" s="2">
        <v>1</v>
      </c>
      <c r="F4" s="2">
        <v>7</v>
      </c>
      <c r="G4" s="2">
        <v>11</v>
      </c>
      <c r="H4" s="38">
        <f t="shared" si="0"/>
        <v>0.59375</v>
      </c>
      <c r="I4" s="2">
        <v>9</v>
      </c>
      <c r="J4" s="2">
        <v>3</v>
      </c>
      <c r="K4" s="2">
        <v>0</v>
      </c>
      <c r="L4" s="38">
        <f t="shared" si="1"/>
        <v>0.375</v>
      </c>
      <c r="M4" s="2"/>
      <c r="N4" s="2"/>
      <c r="O4" s="2"/>
      <c r="P4" s="38">
        <f t="shared" si="2"/>
        <v>0</v>
      </c>
      <c r="Q4" s="2"/>
      <c r="R4" s="2"/>
      <c r="S4" s="2"/>
      <c r="T4" s="42">
        <f t="shared" si="3"/>
        <v>0</v>
      </c>
      <c r="U4" s="38">
        <f t="shared" si="4"/>
        <v>0.96875</v>
      </c>
      <c r="V4" s="38">
        <f t="shared" ref="V4:V8" si="6">H4+L4+P4</f>
        <v>0.96875</v>
      </c>
      <c r="W4" s="13">
        <f t="shared" si="5"/>
        <v>304</v>
      </c>
      <c r="X4" s="61">
        <f t="shared" ref="X4:X7" si="7">ROUND(W4/D4,1)</f>
        <v>9.5</v>
      </c>
    </row>
    <row r="5" spans="1:24" x14ac:dyDescent="0.25">
      <c r="A5" s="2">
        <v>3</v>
      </c>
      <c r="B5" s="13" t="s">
        <v>12</v>
      </c>
      <c r="C5" s="2" t="s">
        <v>74</v>
      </c>
      <c r="D5" s="2">
        <v>30</v>
      </c>
      <c r="E5" s="2">
        <v>0</v>
      </c>
      <c r="F5" s="2">
        <v>4</v>
      </c>
      <c r="G5" s="2">
        <v>9</v>
      </c>
      <c r="H5" s="38">
        <f t="shared" si="0"/>
        <v>0.43333333333333335</v>
      </c>
      <c r="I5" s="2">
        <v>11</v>
      </c>
      <c r="J5" s="2">
        <v>5</v>
      </c>
      <c r="K5" s="2">
        <v>1</v>
      </c>
      <c r="L5" s="38">
        <f t="shared" si="1"/>
        <v>0.56666666666666665</v>
      </c>
      <c r="M5" s="2"/>
      <c r="N5" s="2"/>
      <c r="O5" s="2"/>
      <c r="P5" s="38">
        <f t="shared" si="2"/>
        <v>0</v>
      </c>
      <c r="Q5" s="2"/>
      <c r="R5" s="2"/>
      <c r="S5" s="2"/>
      <c r="T5" s="42">
        <f t="shared" si="3"/>
        <v>0</v>
      </c>
      <c r="U5" s="38">
        <f t="shared" si="4"/>
        <v>1</v>
      </c>
      <c r="V5" s="38">
        <f t="shared" si="6"/>
        <v>1</v>
      </c>
      <c r="W5" s="13">
        <f t="shared" si="5"/>
        <v>280</v>
      </c>
      <c r="X5" s="61">
        <f t="shared" si="7"/>
        <v>9.3000000000000007</v>
      </c>
    </row>
    <row r="6" spans="1:24" x14ac:dyDescent="0.25">
      <c r="A6" s="2">
        <v>4</v>
      </c>
      <c r="B6" s="13" t="s">
        <v>13</v>
      </c>
      <c r="C6" s="2" t="s">
        <v>74</v>
      </c>
      <c r="D6" s="2">
        <v>30</v>
      </c>
      <c r="E6" s="2">
        <v>2</v>
      </c>
      <c r="F6" s="2">
        <v>3</v>
      </c>
      <c r="G6" s="2">
        <v>9</v>
      </c>
      <c r="H6" s="38">
        <f t="shared" si="0"/>
        <v>0.46666666666666667</v>
      </c>
      <c r="I6" s="2">
        <v>6</v>
      </c>
      <c r="J6" s="2">
        <v>3</v>
      </c>
      <c r="K6" s="2">
        <v>2</v>
      </c>
      <c r="L6" s="38">
        <f t="shared" si="1"/>
        <v>0.36666666666666664</v>
      </c>
      <c r="M6" s="2">
        <v>1</v>
      </c>
      <c r="N6" s="2"/>
      <c r="O6" s="2"/>
      <c r="P6" s="38">
        <f t="shared" si="2"/>
        <v>3.3333333333333333E-2</v>
      </c>
      <c r="Q6" s="2"/>
      <c r="R6" s="2"/>
      <c r="S6" s="2"/>
      <c r="T6" s="42">
        <f t="shared" si="3"/>
        <v>0</v>
      </c>
      <c r="U6" s="38">
        <f t="shared" si="4"/>
        <v>0.83333333333333326</v>
      </c>
      <c r="V6" s="38">
        <f t="shared" si="6"/>
        <v>0.86666666666666659</v>
      </c>
      <c r="W6" s="13">
        <f t="shared" si="5"/>
        <v>245</v>
      </c>
      <c r="X6" s="61">
        <f t="shared" si="7"/>
        <v>8.1999999999999993</v>
      </c>
    </row>
    <row r="7" spans="1:24" x14ac:dyDescent="0.25">
      <c r="A7" s="2">
        <v>5</v>
      </c>
      <c r="B7" s="13" t="s">
        <v>14</v>
      </c>
      <c r="C7" s="2" t="s">
        <v>74</v>
      </c>
      <c r="D7" s="2">
        <v>32</v>
      </c>
      <c r="E7" s="2">
        <v>0</v>
      </c>
      <c r="F7" s="2">
        <v>9</v>
      </c>
      <c r="G7" s="2">
        <v>5</v>
      </c>
      <c r="H7" s="38">
        <f t="shared" si="0"/>
        <v>0.4375</v>
      </c>
      <c r="I7" s="2">
        <v>7</v>
      </c>
      <c r="J7" s="2">
        <v>3</v>
      </c>
      <c r="K7" s="2">
        <v>2</v>
      </c>
      <c r="L7" s="38">
        <f t="shared" si="1"/>
        <v>0.375</v>
      </c>
      <c r="M7" s="2">
        <v>1</v>
      </c>
      <c r="N7" s="2">
        <v>3</v>
      </c>
      <c r="O7" s="2"/>
      <c r="P7" s="38">
        <f t="shared" si="2"/>
        <v>0.125</v>
      </c>
      <c r="Q7" s="2"/>
      <c r="R7" s="2"/>
      <c r="S7" s="2"/>
      <c r="T7" s="42">
        <f t="shared" si="3"/>
        <v>0</v>
      </c>
      <c r="U7" s="38">
        <f t="shared" si="4"/>
        <v>0.8125</v>
      </c>
      <c r="V7" s="38">
        <f t="shared" si="6"/>
        <v>0.9375</v>
      </c>
      <c r="W7" s="13">
        <f t="shared" si="5"/>
        <v>271</v>
      </c>
      <c r="X7" s="61">
        <f t="shared" si="7"/>
        <v>8.5</v>
      </c>
    </row>
    <row r="8" spans="1:24" x14ac:dyDescent="0.25">
      <c r="A8" s="2">
        <v>6</v>
      </c>
      <c r="B8" s="13" t="s">
        <v>15</v>
      </c>
      <c r="C8" s="2" t="s">
        <v>74</v>
      </c>
      <c r="D8" s="2">
        <v>28</v>
      </c>
      <c r="E8" s="2"/>
      <c r="F8" s="2">
        <v>1</v>
      </c>
      <c r="G8" s="2">
        <v>5</v>
      </c>
      <c r="H8" s="38">
        <f t="shared" si="0"/>
        <v>0.21428571428571427</v>
      </c>
      <c r="I8" s="2">
        <v>5</v>
      </c>
      <c r="J8" s="2">
        <v>8</v>
      </c>
      <c r="K8" s="2">
        <v>1</v>
      </c>
      <c r="L8" s="38">
        <f t="shared" si="1"/>
        <v>0.5</v>
      </c>
      <c r="M8" s="2">
        <v>4</v>
      </c>
      <c r="N8" s="2"/>
      <c r="O8" s="2">
        <v>4</v>
      </c>
      <c r="P8" s="38">
        <f t="shared" si="2"/>
        <v>0.2857142857142857</v>
      </c>
      <c r="Q8" s="2"/>
      <c r="R8" s="2"/>
      <c r="S8" s="2"/>
      <c r="T8" s="42">
        <f t="shared" si="3"/>
        <v>0</v>
      </c>
      <c r="U8" s="38">
        <f t="shared" si="4"/>
        <v>0.7142857142857143</v>
      </c>
      <c r="V8" s="38">
        <f t="shared" si="6"/>
        <v>1</v>
      </c>
      <c r="W8" s="13">
        <f t="shared" si="5"/>
        <v>217</v>
      </c>
      <c r="X8" s="61">
        <f>ROUND(W8/D8,1)</f>
        <v>7.8</v>
      </c>
    </row>
    <row r="9" spans="1:24" x14ac:dyDescent="0.25">
      <c r="D9" s="2">
        <f>SUM(D3:D8)</f>
        <v>184</v>
      </c>
      <c r="E9" s="2">
        <f>SUM(E3:E8)</f>
        <v>3</v>
      </c>
      <c r="F9" s="2">
        <f>SUM(F3:F8)</f>
        <v>39</v>
      </c>
      <c r="G9" s="2">
        <f>SUM(G3:G8)</f>
        <v>42</v>
      </c>
      <c r="H9" s="15">
        <f>SUM(E9:G9)/D9</f>
        <v>0.45652173913043476</v>
      </c>
      <c r="I9" s="2">
        <f>SUM(I3:I8)</f>
        <v>43</v>
      </c>
      <c r="J9" s="2">
        <f>SUM(J3:J8)</f>
        <v>29</v>
      </c>
      <c r="K9" s="2">
        <f>SUM(K3:K8)</f>
        <v>7</v>
      </c>
      <c r="L9" s="38">
        <f>SUM(I9:K9)/D9</f>
        <v>0.42934782608695654</v>
      </c>
      <c r="M9" s="2">
        <f>SUM(M3:M8)</f>
        <v>7</v>
      </c>
      <c r="N9" s="2">
        <f>SUM(N3:N8)</f>
        <v>3</v>
      </c>
      <c r="O9" s="2">
        <f>SUM(O3:O8)</f>
        <v>4</v>
      </c>
      <c r="P9" s="38">
        <f>AVERAGE(P3:P8)</f>
        <v>7.9216269841269837E-2</v>
      </c>
      <c r="Q9" s="2">
        <f>SUM(Q3:Q8)</f>
        <v>0</v>
      </c>
      <c r="R9" s="2">
        <f>SUM(R3:R8)</f>
        <v>0</v>
      </c>
      <c r="S9" s="2">
        <f>SUM(S3:S8)</f>
        <v>0</v>
      </c>
      <c r="T9" s="38">
        <f>AVERAGE(T3:T8)</f>
        <v>0</v>
      </c>
      <c r="U9" s="15">
        <f>AVERAGE(U3:U8)</f>
        <v>0.88293650793650791</v>
      </c>
      <c r="V9" s="15">
        <f>AVERAGE(V3:V8)</f>
        <v>0.96215277777777786</v>
      </c>
      <c r="W9" s="2">
        <f>SUM(W3:W8)</f>
        <v>1626</v>
      </c>
      <c r="X9" s="30">
        <f>W9/D9</f>
        <v>8.8369565217391308</v>
      </c>
    </row>
  </sheetData>
  <mergeCells count="12">
    <mergeCell ref="X1:X2"/>
    <mergeCell ref="A1:A2"/>
    <mergeCell ref="B1:B2"/>
    <mergeCell ref="C1:C2"/>
    <mergeCell ref="D1:D2"/>
    <mergeCell ref="E1:H1"/>
    <mergeCell ref="I1:L1"/>
    <mergeCell ref="M1:P1"/>
    <mergeCell ref="Q1:T1"/>
    <mergeCell ref="U1:U2"/>
    <mergeCell ref="V1:V2"/>
    <mergeCell ref="W1:W2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workbookViewId="0">
      <selection activeCell="T13" sqref="T13"/>
    </sheetView>
  </sheetViews>
  <sheetFormatPr defaultRowHeight="15" x14ac:dyDescent="0.25"/>
  <cols>
    <col min="1" max="1" width="4.85546875" customWidth="1"/>
    <col min="2" max="2" width="7.140625" customWidth="1"/>
    <col min="3" max="3" width="14" customWidth="1"/>
    <col min="4" max="4" width="6.42578125" customWidth="1"/>
    <col min="5" max="5" width="5.7109375" customWidth="1"/>
    <col min="6" max="6" width="5.28515625" customWidth="1"/>
    <col min="7" max="7" width="6.28515625" customWidth="1"/>
    <col min="8" max="8" width="7" customWidth="1"/>
    <col min="9" max="9" width="5.42578125" customWidth="1"/>
    <col min="10" max="10" width="5.140625" customWidth="1"/>
    <col min="11" max="11" width="5.85546875" customWidth="1"/>
    <col min="12" max="12" width="7.140625" customWidth="1"/>
    <col min="13" max="13" width="5.140625" customWidth="1"/>
    <col min="14" max="14" width="6" customWidth="1"/>
    <col min="15" max="15" width="5.5703125" customWidth="1"/>
    <col min="16" max="16" width="7" customWidth="1"/>
    <col min="17" max="17" width="5.7109375" customWidth="1"/>
    <col min="18" max="18" width="5" customWidth="1"/>
    <col min="19" max="20" width="6.28515625" customWidth="1"/>
    <col min="21" max="22" width="8" customWidth="1"/>
    <col min="23" max="23" width="6.7109375" customWidth="1"/>
    <col min="24" max="24" width="6.85546875" customWidth="1"/>
  </cols>
  <sheetData>
    <row r="1" spans="1:24" ht="53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32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35">
        <v>12</v>
      </c>
      <c r="F2" s="35">
        <v>11</v>
      </c>
      <c r="G2" s="35">
        <v>10</v>
      </c>
      <c r="H2" s="35" t="s">
        <v>20</v>
      </c>
      <c r="I2" s="35">
        <v>9</v>
      </c>
      <c r="J2" s="35">
        <v>8</v>
      </c>
      <c r="K2" s="35">
        <v>7</v>
      </c>
      <c r="L2" s="35" t="s">
        <v>20</v>
      </c>
      <c r="M2" s="35">
        <v>6</v>
      </c>
      <c r="N2" s="35">
        <v>5</v>
      </c>
      <c r="O2" s="35">
        <v>4</v>
      </c>
      <c r="P2" s="35" t="s">
        <v>20</v>
      </c>
      <c r="Q2" s="35">
        <v>3</v>
      </c>
      <c r="R2" s="35">
        <v>2</v>
      </c>
      <c r="S2" s="35">
        <v>1</v>
      </c>
      <c r="T2" s="5" t="s">
        <v>20</v>
      </c>
      <c r="U2" s="108"/>
      <c r="V2" s="116"/>
      <c r="W2" s="132"/>
      <c r="X2" s="108"/>
    </row>
    <row r="3" spans="1:24" x14ac:dyDescent="0.25">
      <c r="A3" s="2"/>
      <c r="B3" s="13">
        <v>11</v>
      </c>
      <c r="C3" s="2" t="s">
        <v>50</v>
      </c>
      <c r="D3" s="2">
        <v>28</v>
      </c>
      <c r="E3" s="2">
        <v>4</v>
      </c>
      <c r="F3" s="2">
        <v>5</v>
      </c>
      <c r="G3" s="2">
        <v>4</v>
      </c>
      <c r="H3" s="38">
        <f t="shared" ref="H3" si="0">(E3+F3+G3)/D3</f>
        <v>0.4642857142857143</v>
      </c>
      <c r="I3" s="2">
        <v>3</v>
      </c>
      <c r="J3" s="2">
        <v>7</v>
      </c>
      <c r="K3" s="2">
        <v>2</v>
      </c>
      <c r="L3" s="38">
        <f t="shared" ref="L3" si="1">(I3+J3+K3)/D3</f>
        <v>0.42857142857142855</v>
      </c>
      <c r="M3" s="2">
        <v>1</v>
      </c>
      <c r="N3" s="2">
        <v>1</v>
      </c>
      <c r="O3" s="2"/>
      <c r="P3" s="38">
        <f t="shared" ref="P3" si="2">(M3+N3+O3)/D3</f>
        <v>7.1428571428571425E-2</v>
      </c>
      <c r="Q3" s="2"/>
      <c r="R3" s="2"/>
      <c r="S3" s="2"/>
      <c r="T3" s="42">
        <f t="shared" ref="T3" si="3">(Q3+R3+S3)/D3</f>
        <v>0</v>
      </c>
      <c r="U3" s="38">
        <f>SUM(E3:G3,I3:K3)/D3</f>
        <v>0.8928571428571429</v>
      </c>
      <c r="V3" s="42">
        <f>SUM(E3:G3,I3:K3,M3:O3)/D3</f>
        <v>0.9642857142857143</v>
      </c>
      <c r="W3" s="5">
        <f t="shared" ref="W3" si="4">E3*12+F3*11+G3*10+I3*9+J3*8+K3*7+M3*6+N3*5+O3*4+Q3*3+R3*2+S3*1</f>
        <v>251</v>
      </c>
      <c r="X3" s="2">
        <f t="shared" ref="X3" si="5">ROUND(W3/D3,1)</f>
        <v>9</v>
      </c>
    </row>
    <row r="4" spans="1:24" ht="21" customHeight="1" x14ac:dyDescent="0.25">
      <c r="U4" s="55">
        <f>AVERAGE(U3:U3)</f>
        <v>0.8928571428571429</v>
      </c>
      <c r="V4" s="55">
        <f>AVERAGE(V3:V3)</f>
        <v>0.9642857142857143</v>
      </c>
      <c r="W4" s="55"/>
      <c r="X4" s="60">
        <f>AVERAGE(X3:X3)</f>
        <v>9</v>
      </c>
    </row>
  </sheetData>
  <mergeCells count="12">
    <mergeCell ref="I1:L1"/>
    <mergeCell ref="A1:A2"/>
    <mergeCell ref="B1:B2"/>
    <mergeCell ref="C1:C2"/>
    <mergeCell ref="D1:D2"/>
    <mergeCell ref="E1:H1"/>
    <mergeCell ref="M1:P1"/>
    <mergeCell ref="Q1:T1"/>
    <mergeCell ref="U1:U2"/>
    <mergeCell ref="W1:W2"/>
    <mergeCell ref="X1:X2"/>
    <mergeCell ref="V1:V2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Y23" sqref="X23:Y23"/>
    </sheetView>
  </sheetViews>
  <sheetFormatPr defaultRowHeight="15" x14ac:dyDescent="0.25"/>
  <cols>
    <col min="1" max="2" width="6.140625" customWidth="1"/>
    <col min="3" max="3" width="15.7109375" customWidth="1"/>
    <col min="4" max="4" width="7" customWidth="1"/>
    <col min="5" max="5" width="5.7109375" customWidth="1"/>
    <col min="6" max="6" width="5.28515625" customWidth="1"/>
    <col min="7" max="7" width="4.5703125" customWidth="1"/>
    <col min="8" max="8" width="6.5703125" customWidth="1"/>
    <col min="9" max="9" width="4.42578125" customWidth="1"/>
    <col min="10" max="10" width="4.140625" customWidth="1"/>
    <col min="11" max="11" width="4.42578125" customWidth="1"/>
    <col min="12" max="12" width="5.7109375" customWidth="1"/>
    <col min="13" max="13" width="4.5703125" customWidth="1"/>
    <col min="14" max="14" width="4.42578125" customWidth="1"/>
    <col min="15" max="15" width="4.28515625" customWidth="1"/>
    <col min="16" max="16" width="6.28515625" customWidth="1"/>
    <col min="17" max="17" width="5.42578125" customWidth="1"/>
    <col min="18" max="18" width="4.7109375" customWidth="1"/>
    <col min="19" max="19" width="4.85546875" customWidth="1"/>
    <col min="20" max="20" width="7.5703125" customWidth="1"/>
    <col min="21" max="21" width="5.85546875" customWidth="1"/>
    <col min="22" max="22" width="5.7109375" customWidth="1"/>
    <col min="23" max="23" width="6" customWidth="1"/>
    <col min="24" max="24" width="5.7109375" customWidth="1"/>
  </cols>
  <sheetData>
    <row r="1" spans="1:24" ht="50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ht="20.25" customHeight="1" x14ac:dyDescent="0.25">
      <c r="A2" s="108"/>
      <c r="B2" s="108"/>
      <c r="C2" s="117"/>
      <c r="D2" s="124"/>
      <c r="E2" s="97">
        <v>12</v>
      </c>
      <c r="F2" s="97">
        <v>11</v>
      </c>
      <c r="G2" s="97">
        <v>10</v>
      </c>
      <c r="H2" s="97" t="s">
        <v>20</v>
      </c>
      <c r="I2" s="97">
        <v>9</v>
      </c>
      <c r="J2" s="97">
        <v>8</v>
      </c>
      <c r="K2" s="97">
        <v>7</v>
      </c>
      <c r="L2" s="97" t="s">
        <v>20</v>
      </c>
      <c r="M2" s="97">
        <v>6</v>
      </c>
      <c r="N2" s="97">
        <v>5</v>
      </c>
      <c r="O2" s="97">
        <v>4</v>
      </c>
      <c r="P2" s="97" t="s">
        <v>20</v>
      </c>
      <c r="Q2" s="97">
        <v>3</v>
      </c>
      <c r="R2" s="97">
        <v>2</v>
      </c>
      <c r="S2" s="97">
        <v>1</v>
      </c>
      <c r="T2" s="5" t="s">
        <v>20</v>
      </c>
      <c r="U2" s="108"/>
      <c r="V2" s="116"/>
      <c r="W2" s="116"/>
      <c r="X2" s="108"/>
    </row>
    <row r="3" spans="1:24" x14ac:dyDescent="0.25">
      <c r="A3" s="2">
        <v>1</v>
      </c>
      <c r="B3" s="13" t="s">
        <v>8</v>
      </c>
      <c r="C3" s="2"/>
      <c r="D3" s="2">
        <v>31</v>
      </c>
      <c r="E3" s="2">
        <v>1</v>
      </c>
      <c r="F3" s="2">
        <v>1</v>
      </c>
      <c r="G3" s="2">
        <v>4</v>
      </c>
      <c r="H3" s="38">
        <f t="shared" ref="H3:H6" si="0">(E3+F3+G3)/D3</f>
        <v>0.19354838709677419</v>
      </c>
      <c r="I3" s="2">
        <v>14</v>
      </c>
      <c r="J3" s="2">
        <v>3</v>
      </c>
      <c r="K3" s="2">
        <v>2</v>
      </c>
      <c r="L3" s="38">
        <f t="shared" ref="L3:L6" si="1">(I3+J3+K3)/D3</f>
        <v>0.61290322580645162</v>
      </c>
      <c r="M3" s="2">
        <v>4</v>
      </c>
      <c r="N3" s="2">
        <v>2</v>
      </c>
      <c r="O3" s="2">
        <v>1</v>
      </c>
      <c r="P3" s="38">
        <f t="shared" ref="P3:P6" si="2">(M3+N3+O3)/D3</f>
        <v>0.22580645161290322</v>
      </c>
      <c r="Q3" s="2"/>
      <c r="R3" s="2"/>
      <c r="S3" s="2"/>
      <c r="T3" s="42">
        <f t="shared" ref="T3:T6" si="3">(Q3+R3+S3)/D3</f>
        <v>0</v>
      </c>
      <c r="U3" s="38">
        <f t="shared" ref="U3:U6" si="4">H3+L3</f>
        <v>0.80645161290322576</v>
      </c>
      <c r="V3" s="38">
        <f>H3+L3+P3</f>
        <v>1.032258064516129</v>
      </c>
      <c r="W3" s="13">
        <f t="shared" ref="W3:W6" si="5">E3*12+F3*11+G3*10+I3*9+J3*8+K3*7+M3*6+N3*5+O3*4+Q3*3+R3*2+S3*1</f>
        <v>265</v>
      </c>
      <c r="X3" s="61">
        <f>ROUND(W3/D3,1)</f>
        <v>8.5</v>
      </c>
    </row>
    <row r="4" spans="1:24" x14ac:dyDescent="0.25">
      <c r="A4" s="2"/>
      <c r="B4" s="13" t="s">
        <v>9</v>
      </c>
      <c r="C4" s="2"/>
      <c r="D4" s="2">
        <v>31</v>
      </c>
      <c r="E4" s="2">
        <v>0</v>
      </c>
      <c r="F4" s="2">
        <v>1</v>
      </c>
      <c r="G4" s="2">
        <v>2</v>
      </c>
      <c r="H4" s="38">
        <f t="shared" si="0"/>
        <v>9.6774193548387094E-2</v>
      </c>
      <c r="I4" s="2">
        <v>2</v>
      </c>
      <c r="J4" s="2">
        <v>4</v>
      </c>
      <c r="K4" s="2">
        <v>8</v>
      </c>
      <c r="L4" s="38">
        <f t="shared" si="1"/>
        <v>0.45161290322580644</v>
      </c>
      <c r="M4" s="2">
        <v>5</v>
      </c>
      <c r="N4" s="2">
        <v>6</v>
      </c>
      <c r="O4" s="2">
        <v>3</v>
      </c>
      <c r="P4" s="38">
        <f t="shared" si="2"/>
        <v>0.45161290322580644</v>
      </c>
      <c r="Q4" s="2"/>
      <c r="R4" s="2"/>
      <c r="S4" s="2"/>
      <c r="T4" s="42">
        <f t="shared" si="3"/>
        <v>0</v>
      </c>
      <c r="U4" s="38">
        <f t="shared" si="4"/>
        <v>0.54838709677419351</v>
      </c>
      <c r="V4" s="38">
        <f t="shared" ref="V4:V6" si="6">H4+L4+P4</f>
        <v>1</v>
      </c>
      <c r="W4" s="13">
        <f t="shared" si="5"/>
        <v>209</v>
      </c>
      <c r="X4" s="61">
        <f t="shared" ref="X4:X6" si="7">ROUND(W4/D4,1)</f>
        <v>6.7</v>
      </c>
    </row>
    <row r="5" spans="1:24" x14ac:dyDescent="0.25">
      <c r="A5" s="2"/>
      <c r="B5" s="13" t="s">
        <v>10</v>
      </c>
      <c r="C5" s="2" t="s">
        <v>75</v>
      </c>
      <c r="D5" s="2">
        <v>30</v>
      </c>
      <c r="E5" s="2">
        <v>0</v>
      </c>
      <c r="F5" s="2">
        <v>0</v>
      </c>
      <c r="G5" s="2">
        <v>7</v>
      </c>
      <c r="H5" s="38">
        <f t="shared" si="0"/>
        <v>0.23333333333333334</v>
      </c>
      <c r="I5" s="2">
        <v>8</v>
      </c>
      <c r="J5" s="2">
        <v>4</v>
      </c>
      <c r="K5" s="2">
        <v>5</v>
      </c>
      <c r="L5" s="38">
        <f t="shared" si="1"/>
        <v>0.56666666666666665</v>
      </c>
      <c r="M5" s="2">
        <v>2</v>
      </c>
      <c r="N5" s="2">
        <v>3</v>
      </c>
      <c r="O5" s="2">
        <v>1</v>
      </c>
      <c r="P5" s="38">
        <f t="shared" si="2"/>
        <v>0.2</v>
      </c>
      <c r="Q5" s="2"/>
      <c r="R5" s="2"/>
      <c r="S5" s="2"/>
      <c r="T5" s="42">
        <f t="shared" si="3"/>
        <v>0</v>
      </c>
      <c r="U5" s="38">
        <f t="shared" si="4"/>
        <v>0.8</v>
      </c>
      <c r="V5" s="38">
        <f t="shared" si="6"/>
        <v>1</v>
      </c>
      <c r="W5" s="13">
        <f t="shared" si="5"/>
        <v>240</v>
      </c>
      <c r="X5" s="61">
        <f t="shared" si="7"/>
        <v>8</v>
      </c>
    </row>
    <row r="6" spans="1:24" x14ac:dyDescent="0.25">
      <c r="A6" s="2">
        <v>2</v>
      </c>
      <c r="B6" s="13" t="s">
        <v>11</v>
      </c>
      <c r="C6" s="2" t="s">
        <v>75</v>
      </c>
      <c r="D6" s="2">
        <v>28</v>
      </c>
      <c r="E6" s="2">
        <v>0</v>
      </c>
      <c r="F6" s="2">
        <v>1</v>
      </c>
      <c r="G6" s="2">
        <v>3</v>
      </c>
      <c r="H6" s="38">
        <f t="shared" si="0"/>
        <v>0.14285714285714285</v>
      </c>
      <c r="I6" s="2">
        <v>6</v>
      </c>
      <c r="J6" s="2">
        <v>3</v>
      </c>
      <c r="K6" s="2">
        <v>4</v>
      </c>
      <c r="L6" s="38">
        <f t="shared" si="1"/>
        <v>0.4642857142857143</v>
      </c>
      <c r="M6" s="2">
        <v>3</v>
      </c>
      <c r="N6" s="2">
        <v>2</v>
      </c>
      <c r="O6" s="2">
        <v>4</v>
      </c>
      <c r="P6" s="38">
        <f t="shared" si="2"/>
        <v>0.32142857142857145</v>
      </c>
      <c r="Q6" s="2">
        <v>2</v>
      </c>
      <c r="R6" s="2">
        <v>0</v>
      </c>
      <c r="S6" s="2"/>
      <c r="T6" s="42">
        <f t="shared" si="3"/>
        <v>7.1428571428571425E-2</v>
      </c>
      <c r="U6" s="38">
        <f t="shared" si="4"/>
        <v>0.60714285714285721</v>
      </c>
      <c r="V6" s="38">
        <f t="shared" si="6"/>
        <v>0.9285714285714286</v>
      </c>
      <c r="W6" s="13">
        <f t="shared" si="5"/>
        <v>197</v>
      </c>
      <c r="X6" s="61">
        <f t="shared" si="7"/>
        <v>7</v>
      </c>
    </row>
    <row r="7" spans="1:24" x14ac:dyDescent="0.25">
      <c r="D7" s="2">
        <f>SUM(D3:D6)</f>
        <v>120</v>
      </c>
      <c r="E7" s="2">
        <f>SUM(E3:E6)</f>
        <v>1</v>
      </c>
      <c r="F7" s="2">
        <f>SUM(F3:F6)</f>
        <v>3</v>
      </c>
      <c r="G7" s="2">
        <f>SUM(G3:G6)</f>
        <v>16</v>
      </c>
      <c r="H7" s="15">
        <f>SUM(E7:G7)/D7</f>
        <v>0.16666666666666666</v>
      </c>
      <c r="I7" s="2">
        <f>SUM(I3:I6)</f>
        <v>30</v>
      </c>
      <c r="J7" s="2">
        <f>SUM(J3:J6)</f>
        <v>14</v>
      </c>
      <c r="K7" s="2">
        <f>SUM(K3:K6)</f>
        <v>19</v>
      </c>
      <c r="L7" s="38">
        <f>SUM(I7:K7)/D7</f>
        <v>0.52500000000000002</v>
      </c>
      <c r="M7" s="2">
        <f>SUM(M3:M6)</f>
        <v>14</v>
      </c>
      <c r="N7" s="2">
        <f>SUM(N3:N6)</f>
        <v>13</v>
      </c>
      <c r="O7" s="2">
        <f>SUM(O3:O6)</f>
        <v>9</v>
      </c>
      <c r="P7" s="38">
        <f>AVERAGE(P3:P6)</f>
        <v>0.29971198156682027</v>
      </c>
      <c r="Q7" s="2">
        <f>SUM(Q3:Q6)</f>
        <v>2</v>
      </c>
      <c r="R7" s="2">
        <f>SUM(R3:R6)</f>
        <v>0</v>
      </c>
      <c r="S7" s="2">
        <f>SUM(S3:S6)</f>
        <v>0</v>
      </c>
      <c r="T7" s="38">
        <f>AVERAGE(T3:T6)</f>
        <v>1.7857142857142856E-2</v>
      </c>
      <c r="U7" s="15">
        <f>AVERAGE(U3:U6)</f>
        <v>0.69049539170506913</v>
      </c>
      <c r="V7" s="15">
        <f>AVERAGE(V3:V6)</f>
        <v>0.99020737327188946</v>
      </c>
      <c r="W7" s="2">
        <f>SUM(W3:W6)</f>
        <v>911</v>
      </c>
      <c r="X7" s="30">
        <f>W7/D7</f>
        <v>7.5916666666666668</v>
      </c>
    </row>
  </sheetData>
  <mergeCells count="12">
    <mergeCell ref="X1:X2"/>
    <mergeCell ref="A1:A2"/>
    <mergeCell ref="B1:B2"/>
    <mergeCell ref="C1:C2"/>
    <mergeCell ref="D1:D2"/>
    <mergeCell ref="E1:H1"/>
    <mergeCell ref="I1:L1"/>
    <mergeCell ref="M1:P1"/>
    <mergeCell ref="Q1:T1"/>
    <mergeCell ref="U1:U2"/>
    <mergeCell ref="V1:V2"/>
    <mergeCell ref="W1:W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zoomScale="110" zoomScaleNormal="110" workbookViewId="0">
      <selection activeCell="A13" sqref="A13:XFD13"/>
    </sheetView>
  </sheetViews>
  <sheetFormatPr defaultRowHeight="15" x14ac:dyDescent="0.25"/>
  <cols>
    <col min="1" max="1" width="5" customWidth="1"/>
    <col min="2" max="2" width="5.140625" customWidth="1"/>
    <col min="3" max="3" width="29.7109375" customWidth="1"/>
    <col min="4" max="4" width="5.28515625" customWidth="1"/>
    <col min="5" max="5" width="5.42578125" customWidth="1"/>
    <col min="6" max="6" width="5.85546875" customWidth="1"/>
    <col min="7" max="7" width="4.42578125" customWidth="1"/>
    <col min="8" max="8" width="6.28515625" customWidth="1"/>
    <col min="9" max="9" width="4.85546875" customWidth="1"/>
    <col min="10" max="10" width="4.7109375" customWidth="1"/>
    <col min="11" max="11" width="4.42578125" customWidth="1"/>
    <col min="12" max="12" width="6.7109375" customWidth="1"/>
    <col min="13" max="14" width="4.5703125" customWidth="1"/>
    <col min="15" max="15" width="5" customWidth="1"/>
    <col min="16" max="16" width="6.5703125" customWidth="1"/>
    <col min="17" max="17" width="4.7109375" customWidth="1"/>
    <col min="18" max="18" width="4.42578125" customWidth="1"/>
    <col min="19" max="19" width="4.140625" customWidth="1"/>
    <col min="20" max="20" width="5.28515625" customWidth="1"/>
    <col min="21" max="22" width="7.42578125" customWidth="1"/>
    <col min="23" max="23" width="6" customWidth="1"/>
    <col min="24" max="24" width="5.42578125" customWidth="1"/>
    <col min="25" max="25" width="6.5703125" customWidth="1"/>
    <col min="26" max="26" width="5" customWidth="1"/>
    <col min="27" max="27" width="5.140625" customWidth="1"/>
    <col min="28" max="28" width="5.5703125" customWidth="1"/>
    <col min="29" max="29" width="6.85546875" customWidth="1"/>
  </cols>
  <sheetData>
    <row r="1" spans="1:24" ht="37.5" customHeight="1" x14ac:dyDescent="0.25">
      <c r="A1" s="108" t="s">
        <v>0</v>
      </c>
      <c r="B1" s="108" t="s">
        <v>1</v>
      </c>
      <c r="C1" s="117" t="s">
        <v>2</v>
      </c>
      <c r="D1" s="118" t="s">
        <v>3</v>
      </c>
      <c r="E1" s="109" t="s">
        <v>4</v>
      </c>
      <c r="F1" s="110"/>
      <c r="G1" s="110"/>
      <c r="H1" s="111"/>
      <c r="I1" s="109" t="s">
        <v>5</v>
      </c>
      <c r="J1" s="110"/>
      <c r="K1" s="110"/>
      <c r="L1" s="111"/>
      <c r="M1" s="109" t="s">
        <v>6</v>
      </c>
      <c r="N1" s="110"/>
      <c r="O1" s="110"/>
      <c r="P1" s="111"/>
      <c r="Q1" s="112" t="s">
        <v>7</v>
      </c>
      <c r="R1" s="113"/>
      <c r="S1" s="113"/>
      <c r="T1" s="114"/>
      <c r="U1" s="120" t="s">
        <v>21</v>
      </c>
      <c r="V1" s="115" t="s">
        <v>63</v>
      </c>
      <c r="W1" s="115" t="s">
        <v>24</v>
      </c>
      <c r="X1" s="108" t="s">
        <v>22</v>
      </c>
    </row>
    <row r="2" spans="1:24" ht="27" customHeight="1" x14ac:dyDescent="0.25">
      <c r="A2" s="108"/>
      <c r="B2" s="108"/>
      <c r="C2" s="117"/>
      <c r="D2" s="119"/>
      <c r="E2" s="83">
        <v>12</v>
      </c>
      <c r="F2" s="81">
        <v>11</v>
      </c>
      <c r="G2" s="81">
        <v>10</v>
      </c>
      <c r="H2" s="84" t="s">
        <v>20</v>
      </c>
      <c r="I2" s="83">
        <v>9</v>
      </c>
      <c r="J2" s="81">
        <v>8</v>
      </c>
      <c r="K2" s="81">
        <v>7</v>
      </c>
      <c r="L2" s="84" t="s">
        <v>20</v>
      </c>
      <c r="M2" s="83">
        <v>6</v>
      </c>
      <c r="N2" s="81">
        <v>5</v>
      </c>
      <c r="O2" s="81">
        <v>4</v>
      </c>
      <c r="P2" s="84" t="s">
        <v>20</v>
      </c>
      <c r="Q2" s="83">
        <v>3</v>
      </c>
      <c r="R2" s="81">
        <v>2</v>
      </c>
      <c r="S2" s="81">
        <v>1</v>
      </c>
      <c r="T2" s="92" t="s">
        <v>20</v>
      </c>
      <c r="U2" s="120"/>
      <c r="V2" s="116"/>
      <c r="W2" s="116"/>
      <c r="X2" s="108"/>
    </row>
    <row r="3" spans="1:24" x14ac:dyDescent="0.25">
      <c r="A3" s="2"/>
      <c r="B3" s="13"/>
      <c r="C3" s="2"/>
      <c r="D3" s="5"/>
      <c r="E3" s="85"/>
      <c r="F3" s="2"/>
      <c r="G3" s="2"/>
      <c r="H3" s="86"/>
      <c r="I3" s="85"/>
      <c r="J3" s="2"/>
      <c r="K3" s="2"/>
      <c r="L3" s="86"/>
      <c r="M3" s="85"/>
      <c r="N3" s="2"/>
      <c r="O3" s="2"/>
      <c r="P3" s="86"/>
      <c r="Q3" s="85"/>
      <c r="R3" s="2"/>
      <c r="S3" s="2"/>
      <c r="T3" s="86"/>
      <c r="U3" s="90"/>
      <c r="V3" s="42"/>
      <c r="W3" s="5"/>
      <c r="X3" s="2"/>
    </row>
    <row r="4" spans="1:24" x14ac:dyDescent="0.25">
      <c r="A4" s="2"/>
      <c r="B4" s="13"/>
      <c r="C4" s="2"/>
      <c r="D4" s="5"/>
      <c r="E4" s="85"/>
      <c r="F4" s="2"/>
      <c r="G4" s="2"/>
      <c r="H4" s="86"/>
      <c r="I4" s="85"/>
      <c r="J4" s="2"/>
      <c r="K4" s="2"/>
      <c r="L4" s="86"/>
      <c r="M4" s="85"/>
      <c r="N4" s="2"/>
      <c r="O4" s="2"/>
      <c r="P4" s="86"/>
      <c r="Q4" s="85"/>
      <c r="R4" s="2"/>
      <c r="S4" s="2"/>
      <c r="T4" s="86"/>
      <c r="U4" s="90"/>
      <c r="V4" s="42"/>
      <c r="W4" s="5"/>
      <c r="X4" s="2"/>
    </row>
    <row r="5" spans="1:24" x14ac:dyDescent="0.25">
      <c r="A5" s="2">
        <v>3</v>
      </c>
      <c r="B5" s="13" t="s">
        <v>10</v>
      </c>
      <c r="C5" s="34" t="s">
        <v>78</v>
      </c>
      <c r="D5" s="5">
        <v>32</v>
      </c>
      <c r="E5" s="85">
        <v>0</v>
      </c>
      <c r="F5" s="2">
        <v>2</v>
      </c>
      <c r="G5" s="2">
        <v>3</v>
      </c>
      <c r="H5" s="86">
        <f t="shared" ref="H5:H16" si="0">(E5+F5+G5)/D5</f>
        <v>0.15625</v>
      </c>
      <c r="I5" s="85">
        <v>7</v>
      </c>
      <c r="J5" s="2">
        <v>7</v>
      </c>
      <c r="K5" s="2">
        <v>4</v>
      </c>
      <c r="L5" s="86">
        <f t="shared" ref="L5:L16" si="1">(I5+J5+K5)/D5</f>
        <v>0.5625</v>
      </c>
      <c r="M5" s="85">
        <v>2</v>
      </c>
      <c r="N5" s="2">
        <v>6</v>
      </c>
      <c r="O5" s="2">
        <v>1</v>
      </c>
      <c r="P5" s="86">
        <f t="shared" ref="P5:P16" si="2">(M5+N5+O5)/D5</f>
        <v>0.28125</v>
      </c>
      <c r="Q5" s="85"/>
      <c r="R5" s="2"/>
      <c r="S5" s="2"/>
      <c r="T5" s="86">
        <f t="shared" ref="T5:T16" si="3">(Q5+R5+S5)/D5</f>
        <v>0</v>
      </c>
      <c r="U5" s="90">
        <f t="shared" ref="U5:U16" si="4">SUM(E5:G5,I5:K5)/D5</f>
        <v>0.71875</v>
      </c>
      <c r="V5" s="42">
        <f t="shared" ref="V5:V16" si="5">SUM(E5:G5,I5:K5,M5:O5)/D5</f>
        <v>1</v>
      </c>
      <c r="W5" s="5">
        <f t="shared" ref="W5:W16" si="6">E5*12+F5*11+G5*10+I5*9+J5*8+K5*7+M5*6+N5*5+O5*4+Q5*3+R5*2+S5*1</f>
        <v>245</v>
      </c>
      <c r="X5" s="2">
        <f t="shared" ref="X5:X16" si="7">ROUND(W5/D5,1)</f>
        <v>7.7</v>
      </c>
    </row>
    <row r="6" spans="1:24" x14ac:dyDescent="0.25">
      <c r="A6" s="2">
        <v>4</v>
      </c>
      <c r="B6" s="13" t="s">
        <v>11</v>
      </c>
      <c r="C6" s="2" t="s">
        <v>79</v>
      </c>
      <c r="D6" s="5">
        <v>32</v>
      </c>
      <c r="E6" s="85">
        <v>0</v>
      </c>
      <c r="F6" s="2">
        <v>2</v>
      </c>
      <c r="G6" s="2">
        <v>3</v>
      </c>
      <c r="H6" s="86">
        <f t="shared" si="0"/>
        <v>0.15625</v>
      </c>
      <c r="I6" s="85">
        <v>5</v>
      </c>
      <c r="J6" s="2">
        <v>3</v>
      </c>
      <c r="K6" s="2">
        <v>9</v>
      </c>
      <c r="L6" s="86">
        <f t="shared" si="1"/>
        <v>0.53125</v>
      </c>
      <c r="M6" s="85">
        <v>3</v>
      </c>
      <c r="N6" s="2">
        <v>5</v>
      </c>
      <c r="O6" s="2">
        <v>1</v>
      </c>
      <c r="P6" s="86">
        <f t="shared" si="2"/>
        <v>0.28125</v>
      </c>
      <c r="Q6" s="85"/>
      <c r="R6" s="2"/>
      <c r="S6" s="2"/>
      <c r="T6" s="86">
        <f t="shared" si="3"/>
        <v>0</v>
      </c>
      <c r="U6" s="90">
        <f t="shared" si="4"/>
        <v>0.6875</v>
      </c>
      <c r="V6" s="42">
        <f t="shared" si="5"/>
        <v>0.96875</v>
      </c>
      <c r="W6" s="5">
        <f t="shared" si="6"/>
        <v>231</v>
      </c>
      <c r="X6" s="2">
        <f t="shared" si="7"/>
        <v>7.2</v>
      </c>
    </row>
    <row r="7" spans="1:24" x14ac:dyDescent="0.25">
      <c r="A7" s="2">
        <v>5</v>
      </c>
      <c r="B7" s="13" t="s">
        <v>12</v>
      </c>
      <c r="C7" s="2" t="s">
        <v>80</v>
      </c>
      <c r="D7" s="5">
        <f t="shared" ref="D7" si="8">SUM(E7:G7,I7:K7,M7:O7,Q7:S7)</f>
        <v>30</v>
      </c>
      <c r="E7" s="85">
        <v>0</v>
      </c>
      <c r="F7" s="2">
        <v>0</v>
      </c>
      <c r="G7" s="2">
        <v>5</v>
      </c>
      <c r="H7" s="86">
        <f t="shared" si="0"/>
        <v>0.16666666666666666</v>
      </c>
      <c r="I7" s="85">
        <v>7</v>
      </c>
      <c r="J7" s="2">
        <v>4</v>
      </c>
      <c r="K7" s="2">
        <v>4</v>
      </c>
      <c r="L7" s="86">
        <f t="shared" si="1"/>
        <v>0.5</v>
      </c>
      <c r="M7" s="85">
        <v>2</v>
      </c>
      <c r="N7" s="2">
        <v>2</v>
      </c>
      <c r="O7" s="2">
        <v>5</v>
      </c>
      <c r="P7" s="86">
        <f t="shared" si="2"/>
        <v>0.3</v>
      </c>
      <c r="Q7" s="85">
        <v>1</v>
      </c>
      <c r="R7" s="2"/>
      <c r="S7" s="2"/>
      <c r="T7" s="86">
        <f t="shared" si="3"/>
        <v>3.3333333333333333E-2</v>
      </c>
      <c r="U7" s="90">
        <f t="shared" si="4"/>
        <v>0.66666666666666663</v>
      </c>
      <c r="V7" s="42">
        <f t="shared" si="5"/>
        <v>0.96666666666666667</v>
      </c>
      <c r="W7" s="5">
        <f t="shared" si="6"/>
        <v>218</v>
      </c>
      <c r="X7" s="2">
        <f t="shared" si="7"/>
        <v>7.3</v>
      </c>
    </row>
    <row r="8" spans="1:24" x14ac:dyDescent="0.25">
      <c r="A8" s="2">
        <v>6</v>
      </c>
      <c r="B8" s="13" t="s">
        <v>13</v>
      </c>
      <c r="C8" s="2" t="s">
        <v>81</v>
      </c>
      <c r="D8" s="5">
        <v>30</v>
      </c>
      <c r="E8" s="85">
        <v>0</v>
      </c>
      <c r="F8" s="2">
        <v>1</v>
      </c>
      <c r="G8" s="2">
        <v>4</v>
      </c>
      <c r="H8" s="86">
        <f t="shared" si="0"/>
        <v>0.16666666666666666</v>
      </c>
      <c r="I8" s="85">
        <v>3</v>
      </c>
      <c r="J8" s="2">
        <v>1</v>
      </c>
      <c r="K8" s="2">
        <v>1</v>
      </c>
      <c r="L8" s="86">
        <f t="shared" si="1"/>
        <v>0.16666666666666666</v>
      </c>
      <c r="M8" s="85">
        <v>4</v>
      </c>
      <c r="N8" s="2">
        <v>5</v>
      </c>
      <c r="O8" s="2">
        <v>3</v>
      </c>
      <c r="P8" s="86">
        <f t="shared" si="2"/>
        <v>0.4</v>
      </c>
      <c r="Q8" s="85">
        <v>5</v>
      </c>
      <c r="R8" s="2">
        <v>0</v>
      </c>
      <c r="S8" s="2">
        <v>0</v>
      </c>
      <c r="T8" s="86">
        <f t="shared" si="3"/>
        <v>0.16666666666666666</v>
      </c>
      <c r="U8" s="90">
        <f t="shared" si="4"/>
        <v>0.33333333333333331</v>
      </c>
      <c r="V8" s="42">
        <f t="shared" si="5"/>
        <v>0.73333333333333328</v>
      </c>
      <c r="W8" s="5">
        <f t="shared" si="6"/>
        <v>169</v>
      </c>
      <c r="X8" s="2">
        <f t="shared" si="7"/>
        <v>5.6</v>
      </c>
    </row>
    <row r="9" spans="1:24" x14ac:dyDescent="0.25">
      <c r="A9" s="2">
        <v>7</v>
      </c>
      <c r="B9" s="13" t="s">
        <v>14</v>
      </c>
      <c r="C9" s="2" t="s">
        <v>81</v>
      </c>
      <c r="D9" s="5">
        <v>32</v>
      </c>
      <c r="E9" s="85">
        <v>0</v>
      </c>
      <c r="F9" s="2">
        <v>2</v>
      </c>
      <c r="G9" s="2">
        <v>4</v>
      </c>
      <c r="H9" s="86">
        <f t="shared" si="0"/>
        <v>0.1875</v>
      </c>
      <c r="I9" s="85">
        <v>9</v>
      </c>
      <c r="J9" s="2">
        <v>6</v>
      </c>
      <c r="K9" s="2">
        <v>1</v>
      </c>
      <c r="L9" s="86">
        <f t="shared" si="1"/>
        <v>0.5</v>
      </c>
      <c r="M9" s="85">
        <v>2</v>
      </c>
      <c r="N9" s="2">
        <v>6</v>
      </c>
      <c r="O9" s="2">
        <v>1</v>
      </c>
      <c r="P9" s="86">
        <f t="shared" si="2"/>
        <v>0.28125</v>
      </c>
      <c r="Q9" s="85">
        <v>1</v>
      </c>
      <c r="R9" s="2">
        <v>0</v>
      </c>
      <c r="S9" s="2">
        <v>0</v>
      </c>
      <c r="T9" s="86">
        <f t="shared" si="3"/>
        <v>3.125E-2</v>
      </c>
      <c r="U9" s="90">
        <f t="shared" si="4"/>
        <v>0.6875</v>
      </c>
      <c r="V9" s="42">
        <f t="shared" si="5"/>
        <v>0.96875</v>
      </c>
      <c r="W9" s="5">
        <f t="shared" si="6"/>
        <v>247</v>
      </c>
      <c r="X9" s="2">
        <f t="shared" si="7"/>
        <v>7.7</v>
      </c>
    </row>
    <row r="10" spans="1:24" x14ac:dyDescent="0.25">
      <c r="A10" s="2">
        <v>8</v>
      </c>
      <c r="B10" s="13" t="s">
        <v>15</v>
      </c>
      <c r="C10" s="2" t="s">
        <v>80</v>
      </c>
      <c r="D10" s="5">
        <v>26</v>
      </c>
      <c r="E10" s="85">
        <v>0</v>
      </c>
      <c r="F10" s="2">
        <v>1</v>
      </c>
      <c r="G10" s="2">
        <v>1</v>
      </c>
      <c r="H10" s="86">
        <f t="shared" si="0"/>
        <v>7.6923076923076927E-2</v>
      </c>
      <c r="I10" s="85">
        <v>2</v>
      </c>
      <c r="J10" s="2">
        <v>2</v>
      </c>
      <c r="K10" s="2">
        <v>7</v>
      </c>
      <c r="L10" s="86">
        <f t="shared" si="1"/>
        <v>0.42307692307692307</v>
      </c>
      <c r="M10" s="85">
        <v>3</v>
      </c>
      <c r="N10" s="2">
        <v>4</v>
      </c>
      <c r="O10" s="2">
        <v>2</v>
      </c>
      <c r="P10" s="86">
        <f t="shared" si="2"/>
        <v>0.34615384615384615</v>
      </c>
      <c r="Q10" s="85">
        <v>3</v>
      </c>
      <c r="R10" s="2">
        <v>3</v>
      </c>
      <c r="S10" s="2">
        <v>0</v>
      </c>
      <c r="T10" s="86">
        <f t="shared" si="3"/>
        <v>0.23076923076923078</v>
      </c>
      <c r="U10" s="90">
        <f t="shared" si="4"/>
        <v>0.5</v>
      </c>
      <c r="V10" s="42">
        <f t="shared" si="5"/>
        <v>0.84615384615384615</v>
      </c>
      <c r="W10" s="5">
        <f t="shared" si="6"/>
        <v>165</v>
      </c>
      <c r="X10" s="2">
        <f t="shared" si="7"/>
        <v>6.3</v>
      </c>
    </row>
    <row r="11" spans="1:24" x14ac:dyDescent="0.25">
      <c r="A11" s="2">
        <v>9</v>
      </c>
      <c r="B11" s="13" t="s">
        <v>16</v>
      </c>
      <c r="C11" s="2" t="s">
        <v>80</v>
      </c>
      <c r="D11" s="5">
        <v>28</v>
      </c>
      <c r="E11" s="85">
        <v>0</v>
      </c>
      <c r="F11" s="2">
        <v>0</v>
      </c>
      <c r="G11" s="2">
        <v>4</v>
      </c>
      <c r="H11" s="86">
        <f t="shared" si="0"/>
        <v>0.14285714285714285</v>
      </c>
      <c r="I11" s="85">
        <v>2</v>
      </c>
      <c r="J11" s="2">
        <v>4</v>
      </c>
      <c r="K11" s="2">
        <v>3</v>
      </c>
      <c r="L11" s="86">
        <f t="shared" si="1"/>
        <v>0.32142857142857145</v>
      </c>
      <c r="M11" s="85">
        <v>4</v>
      </c>
      <c r="N11" s="2">
        <v>6</v>
      </c>
      <c r="O11" s="2">
        <v>4</v>
      </c>
      <c r="P11" s="86">
        <f t="shared" si="2"/>
        <v>0.5</v>
      </c>
      <c r="Q11" s="85"/>
      <c r="R11" s="2"/>
      <c r="S11" s="2"/>
      <c r="T11" s="86">
        <f t="shared" si="3"/>
        <v>0</v>
      </c>
      <c r="U11" s="90">
        <f t="shared" si="4"/>
        <v>0.4642857142857143</v>
      </c>
      <c r="V11" s="42">
        <f t="shared" si="5"/>
        <v>0.9642857142857143</v>
      </c>
      <c r="W11" s="5">
        <f t="shared" si="6"/>
        <v>181</v>
      </c>
      <c r="X11" s="2">
        <f t="shared" si="7"/>
        <v>6.5</v>
      </c>
    </row>
    <row r="12" spans="1:24" s="18" customFormat="1" x14ac:dyDescent="0.25">
      <c r="A12" s="2">
        <v>10</v>
      </c>
      <c r="B12" s="36" t="s">
        <v>17</v>
      </c>
      <c r="C12" s="2" t="s">
        <v>81</v>
      </c>
      <c r="D12" s="5">
        <v>25</v>
      </c>
      <c r="E12" s="87">
        <v>0</v>
      </c>
      <c r="F12" s="34">
        <v>0</v>
      </c>
      <c r="G12" s="34">
        <v>1</v>
      </c>
      <c r="H12" s="86">
        <f t="shared" si="0"/>
        <v>0.04</v>
      </c>
      <c r="I12" s="87">
        <v>3</v>
      </c>
      <c r="J12" s="34">
        <v>6</v>
      </c>
      <c r="K12" s="34">
        <v>3</v>
      </c>
      <c r="L12" s="88">
        <f t="shared" si="1"/>
        <v>0.48</v>
      </c>
      <c r="M12" s="87">
        <v>5</v>
      </c>
      <c r="N12" s="34">
        <v>3</v>
      </c>
      <c r="O12" s="34">
        <v>4</v>
      </c>
      <c r="P12" s="88">
        <f t="shared" si="2"/>
        <v>0.48</v>
      </c>
      <c r="Q12" s="87">
        <v>0</v>
      </c>
      <c r="R12" s="34">
        <v>0</v>
      </c>
      <c r="S12" s="34"/>
      <c r="T12" s="88">
        <f t="shared" si="3"/>
        <v>0</v>
      </c>
      <c r="U12" s="90">
        <f t="shared" si="4"/>
        <v>0.52</v>
      </c>
      <c r="V12" s="42">
        <f t="shared" si="5"/>
        <v>1</v>
      </c>
      <c r="W12" s="5">
        <f t="shared" si="6"/>
        <v>167</v>
      </c>
      <c r="X12" s="2">
        <f t="shared" si="7"/>
        <v>6.7</v>
      </c>
    </row>
    <row r="13" spans="1:24" s="18" customFormat="1" x14ac:dyDescent="0.25">
      <c r="A13" s="2">
        <v>11</v>
      </c>
      <c r="B13" s="36" t="s">
        <v>18</v>
      </c>
      <c r="C13" s="34" t="s">
        <v>82</v>
      </c>
      <c r="D13" s="5">
        <v>29</v>
      </c>
      <c r="E13" s="87">
        <v>0</v>
      </c>
      <c r="F13" s="34">
        <v>4</v>
      </c>
      <c r="G13" s="34">
        <v>3</v>
      </c>
      <c r="H13" s="86">
        <f t="shared" si="0"/>
        <v>0.2413793103448276</v>
      </c>
      <c r="I13" s="87">
        <v>4</v>
      </c>
      <c r="J13" s="34">
        <v>5</v>
      </c>
      <c r="K13" s="34">
        <v>8</v>
      </c>
      <c r="L13" s="88">
        <f t="shared" si="1"/>
        <v>0.58620689655172409</v>
      </c>
      <c r="M13" s="87">
        <v>2</v>
      </c>
      <c r="N13" s="34">
        <v>2</v>
      </c>
      <c r="O13" s="34">
        <v>1</v>
      </c>
      <c r="P13" s="88">
        <f t="shared" si="2"/>
        <v>0.17241379310344829</v>
      </c>
      <c r="Q13" s="87">
        <v>0</v>
      </c>
      <c r="R13" s="34">
        <v>0</v>
      </c>
      <c r="S13" s="34">
        <v>0</v>
      </c>
      <c r="T13" s="88">
        <f t="shared" si="3"/>
        <v>0</v>
      </c>
      <c r="U13" s="90">
        <f t="shared" si="4"/>
        <v>0.82758620689655171</v>
      </c>
      <c r="V13" s="42">
        <f t="shared" si="5"/>
        <v>1</v>
      </c>
      <c r="W13" s="5">
        <f t="shared" si="6"/>
        <v>232</v>
      </c>
      <c r="X13" s="2">
        <f t="shared" si="7"/>
        <v>8</v>
      </c>
    </row>
    <row r="14" spans="1:24" s="18" customFormat="1" x14ac:dyDescent="0.25">
      <c r="A14" s="2">
        <v>12</v>
      </c>
      <c r="B14" s="36" t="s">
        <v>19</v>
      </c>
      <c r="C14" s="2" t="s">
        <v>83</v>
      </c>
      <c r="D14" s="5">
        <v>25</v>
      </c>
      <c r="E14" s="87">
        <v>0</v>
      </c>
      <c r="F14" s="34">
        <v>0</v>
      </c>
      <c r="G14" s="34">
        <v>1</v>
      </c>
      <c r="H14" s="86">
        <f t="shared" si="0"/>
        <v>0.04</v>
      </c>
      <c r="I14" s="87">
        <v>2</v>
      </c>
      <c r="J14" s="34">
        <v>0</v>
      </c>
      <c r="K14" s="34">
        <v>3</v>
      </c>
      <c r="L14" s="88">
        <f t="shared" si="1"/>
        <v>0.2</v>
      </c>
      <c r="M14" s="87">
        <v>5</v>
      </c>
      <c r="N14" s="34">
        <v>5</v>
      </c>
      <c r="O14" s="34">
        <v>3</v>
      </c>
      <c r="P14" s="88">
        <f t="shared" si="2"/>
        <v>0.52</v>
      </c>
      <c r="Q14" s="87">
        <v>2</v>
      </c>
      <c r="R14" s="34">
        <v>4</v>
      </c>
      <c r="S14" s="34">
        <v>0</v>
      </c>
      <c r="T14" s="88">
        <f t="shared" si="3"/>
        <v>0.24</v>
      </c>
      <c r="U14" s="90">
        <f t="shared" si="4"/>
        <v>0.24</v>
      </c>
      <c r="V14" s="42">
        <f t="shared" si="5"/>
        <v>0.76</v>
      </c>
      <c r="W14" s="5">
        <f t="shared" si="6"/>
        <v>130</v>
      </c>
      <c r="X14" s="2">
        <f t="shared" si="7"/>
        <v>5.2</v>
      </c>
    </row>
    <row r="15" spans="1:24" x14ac:dyDescent="0.25">
      <c r="A15" s="2">
        <v>13</v>
      </c>
      <c r="B15" s="3">
        <v>10</v>
      </c>
      <c r="C15" s="2" t="s">
        <v>84</v>
      </c>
      <c r="D15" s="5">
        <v>29</v>
      </c>
      <c r="E15" s="85">
        <v>0</v>
      </c>
      <c r="F15" s="2">
        <v>1</v>
      </c>
      <c r="G15" s="2">
        <v>3</v>
      </c>
      <c r="H15" s="86">
        <f t="shared" si="0"/>
        <v>0.13793103448275862</v>
      </c>
      <c r="I15" s="85">
        <v>4</v>
      </c>
      <c r="J15" s="2">
        <v>8</v>
      </c>
      <c r="K15" s="2">
        <v>3</v>
      </c>
      <c r="L15" s="86">
        <f t="shared" si="1"/>
        <v>0.51724137931034486</v>
      </c>
      <c r="M15" s="85">
        <v>4</v>
      </c>
      <c r="N15" s="2">
        <v>3</v>
      </c>
      <c r="O15" s="2">
        <v>3</v>
      </c>
      <c r="P15" s="86">
        <f t="shared" si="2"/>
        <v>0.34482758620689657</v>
      </c>
      <c r="Q15" s="85">
        <v>0</v>
      </c>
      <c r="R15" s="2">
        <v>0</v>
      </c>
      <c r="S15" s="2">
        <v>0</v>
      </c>
      <c r="T15" s="86">
        <f t="shared" si="3"/>
        <v>0</v>
      </c>
      <c r="U15" s="90">
        <f t="shared" si="4"/>
        <v>0.65517241379310343</v>
      </c>
      <c r="V15" s="42">
        <f t="shared" si="5"/>
        <v>1</v>
      </c>
      <c r="W15" s="5">
        <f t="shared" si="6"/>
        <v>213</v>
      </c>
      <c r="X15" s="2">
        <f t="shared" si="7"/>
        <v>7.3</v>
      </c>
    </row>
    <row r="16" spans="1:24" s="18" customFormat="1" x14ac:dyDescent="0.25">
      <c r="A16" s="2">
        <v>14</v>
      </c>
      <c r="B16" s="36">
        <v>11</v>
      </c>
      <c r="C16" s="34" t="s">
        <v>89</v>
      </c>
      <c r="D16" s="5">
        <v>28</v>
      </c>
      <c r="E16" s="87">
        <v>2</v>
      </c>
      <c r="F16" s="34">
        <v>1</v>
      </c>
      <c r="G16" s="34">
        <v>3</v>
      </c>
      <c r="H16" s="86">
        <f t="shared" si="0"/>
        <v>0.21428571428571427</v>
      </c>
      <c r="I16" s="87">
        <v>6</v>
      </c>
      <c r="J16" s="34">
        <v>3</v>
      </c>
      <c r="K16" s="34">
        <v>3</v>
      </c>
      <c r="L16" s="88">
        <f t="shared" si="1"/>
        <v>0.42857142857142855</v>
      </c>
      <c r="M16" s="87">
        <v>4</v>
      </c>
      <c r="N16" s="34">
        <v>2</v>
      </c>
      <c r="O16" s="34">
        <v>2</v>
      </c>
      <c r="P16" s="88">
        <f t="shared" si="2"/>
        <v>0.2857142857142857</v>
      </c>
      <c r="Q16" s="87">
        <v>1</v>
      </c>
      <c r="R16" s="34">
        <v>0</v>
      </c>
      <c r="S16" s="34">
        <v>0</v>
      </c>
      <c r="T16" s="88">
        <f t="shared" si="3"/>
        <v>3.5714285714285712E-2</v>
      </c>
      <c r="U16" s="90">
        <f t="shared" si="4"/>
        <v>0.6428571428571429</v>
      </c>
      <c r="V16" s="42">
        <f t="shared" si="5"/>
        <v>0.9285714285714286</v>
      </c>
      <c r="W16" s="5">
        <f t="shared" si="6"/>
        <v>209</v>
      </c>
      <c r="X16" s="2">
        <f t="shared" si="7"/>
        <v>7.5</v>
      </c>
    </row>
    <row r="17" spans="4:24" x14ac:dyDescent="0.25">
      <c r="D17" s="82">
        <f>SUM(D3:D16)</f>
        <v>346</v>
      </c>
      <c r="E17" s="85">
        <f>SUM(E3:E16)</f>
        <v>2</v>
      </c>
      <c r="F17" s="2">
        <f>SUM(F3:F16)</f>
        <v>14</v>
      </c>
      <c r="G17" s="2">
        <f>SUM(G3:G16)</f>
        <v>35</v>
      </c>
      <c r="H17" s="89">
        <f>SUM(E17:G17)/D17</f>
        <v>0.14739884393063585</v>
      </c>
      <c r="I17" s="85">
        <f>SUM(I3:I16)</f>
        <v>54</v>
      </c>
      <c r="J17" s="2">
        <f>SUM(J3:J16)</f>
        <v>49</v>
      </c>
      <c r="K17" s="2">
        <f>SUM(K3:K16)</f>
        <v>49</v>
      </c>
      <c r="L17" s="89">
        <f>SUM(I17:K17)/D17</f>
        <v>0.43930635838150289</v>
      </c>
      <c r="M17" s="85">
        <f>SUM(M3:M16)</f>
        <v>40</v>
      </c>
      <c r="N17" s="2">
        <f>SUM(N3:N16)</f>
        <v>49</v>
      </c>
      <c r="O17" s="2">
        <f>SUM(O3:O16)</f>
        <v>30</v>
      </c>
      <c r="P17" s="89">
        <f>SUM(M17:O17)/D17</f>
        <v>0.34393063583815031</v>
      </c>
      <c r="Q17" s="85">
        <f>SUM(Q3:Q16)</f>
        <v>13</v>
      </c>
      <c r="R17" s="2">
        <f>SUM(R3:R16)</f>
        <v>7</v>
      </c>
      <c r="S17" s="2">
        <f>SUM(S3:S16)</f>
        <v>0</v>
      </c>
      <c r="T17" s="95">
        <f>SUM(Q17:S17)/D17</f>
        <v>5.7803468208092484E-2</v>
      </c>
      <c r="U17" s="91">
        <f t="shared" ref="U17" si="9">SUM(E17:G17,I17:K17)/D17</f>
        <v>0.58670520231213874</v>
      </c>
      <c r="V17" s="43">
        <f t="shared" ref="V17" si="10">SUM(E17:G17,I17:K17,M17:O17)/D17</f>
        <v>0.93063583815028905</v>
      </c>
      <c r="W17" s="37">
        <f t="shared" ref="W17" si="11">E17*12+F17*11+G17*10+I17*9+J17*8+K17*7+M17*6+N17*5+O17*4+Q17*3+R17*2+S17*1</f>
        <v>2407</v>
      </c>
      <c r="X17" s="14">
        <f>ROUND(W17/D17,1)</f>
        <v>7</v>
      </c>
    </row>
    <row r="18" spans="4:24" x14ac:dyDescent="0.25">
      <c r="T18" s="67"/>
    </row>
  </sheetData>
  <mergeCells count="12">
    <mergeCell ref="A1:A2"/>
    <mergeCell ref="B1:B2"/>
    <mergeCell ref="C1:C2"/>
    <mergeCell ref="D1:D2"/>
    <mergeCell ref="U1:U2"/>
    <mergeCell ref="X1:X2"/>
    <mergeCell ref="E1:H1"/>
    <mergeCell ref="I1:L1"/>
    <mergeCell ref="M1:P1"/>
    <mergeCell ref="Q1:T1"/>
    <mergeCell ref="W1:W2"/>
    <mergeCell ref="V1:V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110" zoomScaleNormal="110" workbookViewId="0">
      <selection activeCell="B19" sqref="B19"/>
    </sheetView>
  </sheetViews>
  <sheetFormatPr defaultRowHeight="15" x14ac:dyDescent="0.25"/>
  <cols>
    <col min="1" max="1" width="4.85546875" customWidth="1"/>
    <col min="2" max="2" width="6.140625" customWidth="1"/>
    <col min="3" max="3" width="21.140625" customWidth="1"/>
    <col min="4" max="4" width="5.7109375" customWidth="1"/>
    <col min="5" max="5" width="5" customWidth="1"/>
    <col min="6" max="6" width="4.85546875" customWidth="1"/>
    <col min="7" max="7" width="4.42578125" customWidth="1"/>
    <col min="8" max="8" width="6.28515625" customWidth="1"/>
    <col min="9" max="9" width="4.7109375" customWidth="1"/>
    <col min="10" max="10" width="5.28515625" customWidth="1"/>
    <col min="11" max="11" width="4.85546875" customWidth="1"/>
    <col min="12" max="12" width="5.5703125" customWidth="1"/>
    <col min="13" max="13" width="4.85546875" customWidth="1"/>
    <col min="14" max="14" width="4.5703125" customWidth="1"/>
    <col min="15" max="15" width="4.140625" customWidth="1"/>
    <col min="16" max="16" width="6.7109375" customWidth="1"/>
    <col min="17" max="17" width="4.140625" customWidth="1"/>
    <col min="18" max="19" width="4.28515625" customWidth="1"/>
    <col min="20" max="20" width="4.5703125" customWidth="1"/>
    <col min="21" max="21" width="7" customWidth="1"/>
    <col min="22" max="22" width="6.140625" customWidth="1"/>
    <col min="23" max="23" width="7.28515625" customWidth="1"/>
    <col min="24" max="24" width="6.140625" customWidth="1"/>
  </cols>
  <sheetData>
    <row r="1" spans="1:24" ht="52.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/>
      <c r="C3" s="2"/>
      <c r="D3" s="2"/>
      <c r="E3" s="2"/>
      <c r="F3" s="2"/>
      <c r="G3" s="2"/>
      <c r="H3" s="38" t="e">
        <f>(E3+F3+G3)/D3</f>
        <v>#DIV/0!</v>
      </c>
      <c r="I3" s="2"/>
      <c r="J3" s="2"/>
      <c r="K3" s="2"/>
      <c r="L3" s="38" t="e">
        <f>(I3+J3+K3)/D3</f>
        <v>#DIV/0!</v>
      </c>
      <c r="M3" s="2"/>
      <c r="N3" s="2"/>
      <c r="O3" s="2"/>
      <c r="P3" s="38" t="e">
        <f>(M3+N3+O3)/D3</f>
        <v>#DIV/0!</v>
      </c>
      <c r="Q3" s="2"/>
      <c r="R3" s="2"/>
      <c r="S3" s="2"/>
      <c r="T3" s="42" t="e">
        <f>(Q3+R3+S3)/D3</f>
        <v>#DIV/0!</v>
      </c>
      <c r="U3" s="38" t="e">
        <f>SUM(E3:G3,I3:K3)/D3</f>
        <v>#DIV/0!</v>
      </c>
      <c r="V3" s="38" t="e">
        <f>H3+L3+P3</f>
        <v>#DIV/0!</v>
      </c>
      <c r="W3" s="2">
        <f>E3*12+F3*11+G3*10+I3*9+J3*8+K3*7+M3*6+N3*5+O3*4+Q3*3+R3*2+S3*1</f>
        <v>0</v>
      </c>
      <c r="X3" s="52" t="e">
        <f>ROUND(W3/D3,1)</f>
        <v>#DIV/0!</v>
      </c>
    </row>
    <row r="4" spans="1:24" x14ac:dyDescent="0.25">
      <c r="A4" s="2"/>
      <c r="B4" s="13"/>
      <c r="C4" s="2"/>
      <c r="D4" s="2"/>
      <c r="E4" s="2"/>
      <c r="F4" s="2"/>
      <c r="G4" s="2"/>
      <c r="H4" s="38" t="e">
        <f t="shared" ref="H4:H16" si="0">(E4+F4+G4)/D4</f>
        <v>#DIV/0!</v>
      </c>
      <c r="I4" s="2"/>
      <c r="J4" s="2"/>
      <c r="K4" s="2"/>
      <c r="L4" s="38" t="e">
        <f t="shared" ref="L4:L16" si="1">(I4+J4+K4)/D4</f>
        <v>#DIV/0!</v>
      </c>
      <c r="M4" s="2"/>
      <c r="N4" s="2"/>
      <c r="O4" s="2"/>
      <c r="P4" s="38" t="e">
        <f t="shared" ref="P4:P16" si="2">(M4+N4+O4)/D4</f>
        <v>#DIV/0!</v>
      </c>
      <c r="Q4" s="2"/>
      <c r="R4" s="2"/>
      <c r="S4" s="2"/>
      <c r="T4" s="42" t="e">
        <f t="shared" ref="T4:T16" si="3">(Q4+R4+S4)/D4</f>
        <v>#DIV/0!</v>
      </c>
      <c r="U4" s="38" t="e">
        <f t="shared" ref="U4:U17" si="4">SUM(E4:G4,I4:K4)/D4</f>
        <v>#DIV/0!</v>
      </c>
      <c r="V4" s="38" t="e">
        <f t="shared" ref="V4:V16" si="5">H4+L4+P4</f>
        <v>#DIV/0!</v>
      </c>
      <c r="W4" s="2">
        <f t="shared" ref="W4:W16" si="6">E4*12+F4*11+G4*10+I4*9+J4*8+K4*7+M4*6+N4*5+O4*4+Q4*3+R4*2+S4*1</f>
        <v>0</v>
      </c>
      <c r="X4" s="52" t="e">
        <f t="shared" ref="X4:X16" si="7">ROUND(W4/D4,1)</f>
        <v>#DIV/0!</v>
      </c>
    </row>
    <row r="5" spans="1:24" x14ac:dyDescent="0.25">
      <c r="A5" s="2"/>
      <c r="B5" s="13" t="s">
        <v>10</v>
      </c>
      <c r="C5" s="2" t="s">
        <v>93</v>
      </c>
      <c r="D5" s="2">
        <v>32</v>
      </c>
      <c r="E5" s="2">
        <v>0</v>
      </c>
      <c r="F5" s="2">
        <v>3</v>
      </c>
      <c r="G5" s="2">
        <v>8</v>
      </c>
      <c r="H5" s="38">
        <f>(E5+F5+G5)/D5</f>
        <v>0.34375</v>
      </c>
      <c r="I5" s="2">
        <v>8</v>
      </c>
      <c r="J5" s="2">
        <v>3</v>
      </c>
      <c r="K5" s="2">
        <v>3</v>
      </c>
      <c r="L5" s="38">
        <f>(I5+J5+K5)/D5</f>
        <v>0.4375</v>
      </c>
      <c r="M5" s="2">
        <v>5</v>
      </c>
      <c r="N5" s="2">
        <v>2</v>
      </c>
      <c r="O5" s="2">
        <v>0</v>
      </c>
      <c r="P5" s="38">
        <f>(M5+N5+O5)/D5</f>
        <v>0.21875</v>
      </c>
      <c r="Q5" s="2"/>
      <c r="R5" s="2"/>
      <c r="S5" s="2"/>
      <c r="T5" s="42">
        <f>(Q5+R5+S5)/D5</f>
        <v>0</v>
      </c>
      <c r="U5" s="38">
        <f t="shared" si="4"/>
        <v>0.78125</v>
      </c>
      <c r="V5" s="38">
        <f t="shared" si="5"/>
        <v>1</v>
      </c>
      <c r="W5" s="2">
        <f t="shared" si="6"/>
        <v>270</v>
      </c>
      <c r="X5" s="52">
        <f t="shared" si="7"/>
        <v>8.4</v>
      </c>
    </row>
    <row r="6" spans="1:24" x14ac:dyDescent="0.25">
      <c r="A6" s="2"/>
      <c r="B6" s="13" t="s">
        <v>11</v>
      </c>
      <c r="C6" s="2" t="s">
        <v>108</v>
      </c>
      <c r="D6" s="2">
        <v>32</v>
      </c>
      <c r="E6" s="2">
        <v>3</v>
      </c>
      <c r="F6" s="2">
        <v>4</v>
      </c>
      <c r="G6" s="2">
        <v>4</v>
      </c>
      <c r="H6" s="38">
        <f t="shared" ref="H6:H15" si="8">(E6+F6+G6)/D6</f>
        <v>0.34375</v>
      </c>
      <c r="I6" s="2">
        <v>3</v>
      </c>
      <c r="J6" s="2">
        <v>7</v>
      </c>
      <c r="K6" s="2">
        <v>5</v>
      </c>
      <c r="L6" s="38">
        <f t="shared" ref="L6:L15" si="9">(I6+J6+K6)/D6</f>
        <v>0.46875</v>
      </c>
      <c r="M6" s="2">
        <v>3</v>
      </c>
      <c r="N6" s="2">
        <v>1</v>
      </c>
      <c r="O6" s="2">
        <v>1</v>
      </c>
      <c r="P6" s="38">
        <f t="shared" ref="P6:P15" si="10">(M6+N6+O6)/D6</f>
        <v>0.15625</v>
      </c>
      <c r="Q6" s="2"/>
      <c r="R6" s="2"/>
      <c r="S6" s="2"/>
      <c r="T6" s="42">
        <f t="shared" ref="T6:T15" si="11">(Q6+R6+S6)/D6</f>
        <v>0</v>
      </c>
      <c r="U6" s="38">
        <f t="shared" si="4"/>
        <v>0.8125</v>
      </c>
      <c r="V6" s="38">
        <f t="shared" si="5"/>
        <v>0.96875</v>
      </c>
      <c r="W6" s="2">
        <f t="shared" si="6"/>
        <v>265</v>
      </c>
      <c r="X6" s="52">
        <f t="shared" si="7"/>
        <v>8.3000000000000007</v>
      </c>
    </row>
    <row r="7" spans="1:24" x14ac:dyDescent="0.25">
      <c r="A7" s="2"/>
      <c r="B7" s="13" t="s">
        <v>12</v>
      </c>
      <c r="C7" s="2" t="s">
        <v>90</v>
      </c>
      <c r="D7" s="2">
        <v>30</v>
      </c>
      <c r="E7" s="2">
        <v>0</v>
      </c>
      <c r="F7" s="2">
        <v>4</v>
      </c>
      <c r="G7" s="2">
        <v>11</v>
      </c>
      <c r="H7" s="38">
        <f t="shared" si="8"/>
        <v>0.5</v>
      </c>
      <c r="I7" s="2">
        <v>6</v>
      </c>
      <c r="J7" s="2">
        <v>0</v>
      </c>
      <c r="K7" s="2">
        <v>3</v>
      </c>
      <c r="L7" s="38">
        <f t="shared" si="9"/>
        <v>0.3</v>
      </c>
      <c r="M7" s="2">
        <v>1</v>
      </c>
      <c r="N7" s="2">
        <v>2</v>
      </c>
      <c r="O7" s="2">
        <v>3</v>
      </c>
      <c r="P7" s="38">
        <f t="shared" si="10"/>
        <v>0.2</v>
      </c>
      <c r="Q7" s="2"/>
      <c r="R7" s="2"/>
      <c r="S7" s="2"/>
      <c r="T7" s="42">
        <f t="shared" si="11"/>
        <v>0</v>
      </c>
      <c r="U7" s="38">
        <f t="shared" si="4"/>
        <v>0.8</v>
      </c>
      <c r="V7" s="38">
        <f t="shared" si="5"/>
        <v>1</v>
      </c>
      <c r="W7" s="2">
        <f t="shared" si="6"/>
        <v>257</v>
      </c>
      <c r="X7" s="52">
        <f t="shared" si="7"/>
        <v>8.6</v>
      </c>
    </row>
    <row r="8" spans="1:24" x14ac:dyDescent="0.25">
      <c r="A8" s="2"/>
      <c r="B8" s="13" t="s">
        <v>13</v>
      </c>
      <c r="C8" s="34" t="s">
        <v>91</v>
      </c>
      <c r="D8" s="2">
        <v>30</v>
      </c>
      <c r="E8" s="2">
        <v>0</v>
      </c>
      <c r="F8" s="2">
        <v>1</v>
      </c>
      <c r="G8" s="2">
        <v>4</v>
      </c>
      <c r="H8" s="38">
        <f t="shared" si="8"/>
        <v>0.16666666666666666</v>
      </c>
      <c r="I8" s="2">
        <v>2</v>
      </c>
      <c r="J8" s="2">
        <v>1</v>
      </c>
      <c r="K8" s="2">
        <v>6</v>
      </c>
      <c r="L8" s="38">
        <f t="shared" si="9"/>
        <v>0.3</v>
      </c>
      <c r="M8" s="2">
        <v>1</v>
      </c>
      <c r="N8" s="2">
        <v>3</v>
      </c>
      <c r="O8" s="2">
        <v>5</v>
      </c>
      <c r="P8" s="38">
        <f t="shared" si="10"/>
        <v>0.3</v>
      </c>
      <c r="Q8" s="2">
        <v>1</v>
      </c>
      <c r="R8" s="2">
        <v>2</v>
      </c>
      <c r="S8" s="2"/>
      <c r="T8" s="42">
        <f t="shared" si="11"/>
        <v>0.1</v>
      </c>
      <c r="U8" s="38">
        <f t="shared" si="4"/>
        <v>0.46666666666666667</v>
      </c>
      <c r="V8" s="38">
        <f t="shared" si="5"/>
        <v>0.76666666666666661</v>
      </c>
      <c r="W8" s="2">
        <f t="shared" si="6"/>
        <v>167</v>
      </c>
      <c r="X8" s="52">
        <f t="shared" si="7"/>
        <v>5.6</v>
      </c>
    </row>
    <row r="9" spans="1:24" x14ac:dyDescent="0.25">
      <c r="A9" s="2"/>
      <c r="B9" s="13" t="s">
        <v>14</v>
      </c>
      <c r="C9" s="2" t="s">
        <v>92</v>
      </c>
      <c r="D9" s="2">
        <v>32</v>
      </c>
      <c r="E9" s="2">
        <v>0</v>
      </c>
      <c r="F9" s="2">
        <v>6</v>
      </c>
      <c r="G9" s="2">
        <v>5</v>
      </c>
      <c r="H9" s="38">
        <f t="shared" si="8"/>
        <v>0.34375</v>
      </c>
      <c r="I9" s="2">
        <v>5</v>
      </c>
      <c r="J9" s="2">
        <v>4</v>
      </c>
      <c r="K9" s="2">
        <v>3</v>
      </c>
      <c r="L9" s="38">
        <f t="shared" si="9"/>
        <v>0.375</v>
      </c>
      <c r="M9" s="2">
        <v>4</v>
      </c>
      <c r="N9" s="2">
        <v>1</v>
      </c>
      <c r="O9" s="2">
        <v>3</v>
      </c>
      <c r="P9" s="38">
        <f t="shared" si="10"/>
        <v>0.25</v>
      </c>
      <c r="Q9" s="2">
        <v>1</v>
      </c>
      <c r="R9" s="2"/>
      <c r="S9" s="2"/>
      <c r="T9" s="42">
        <f t="shared" si="11"/>
        <v>3.125E-2</v>
      </c>
      <c r="U9" s="38">
        <f t="shared" si="4"/>
        <v>0.71875</v>
      </c>
      <c r="V9" s="38">
        <f t="shared" si="5"/>
        <v>0.96875</v>
      </c>
      <c r="W9" s="2">
        <f t="shared" si="6"/>
        <v>258</v>
      </c>
      <c r="X9" s="52">
        <f t="shared" si="7"/>
        <v>8.1</v>
      </c>
    </row>
    <row r="10" spans="1:24" x14ac:dyDescent="0.25">
      <c r="A10" s="2"/>
      <c r="B10" s="13" t="s">
        <v>15</v>
      </c>
      <c r="C10" s="2" t="s">
        <v>91</v>
      </c>
      <c r="D10" s="2">
        <v>29</v>
      </c>
      <c r="E10" s="2">
        <v>1</v>
      </c>
      <c r="F10" s="2">
        <v>0</v>
      </c>
      <c r="G10" s="2">
        <v>2</v>
      </c>
      <c r="H10" s="38">
        <f t="shared" si="8"/>
        <v>0.10344827586206896</v>
      </c>
      <c r="I10" s="2">
        <v>1</v>
      </c>
      <c r="J10" s="2">
        <v>6</v>
      </c>
      <c r="K10" s="2">
        <v>4</v>
      </c>
      <c r="L10" s="38">
        <f t="shared" si="9"/>
        <v>0.37931034482758619</v>
      </c>
      <c r="M10" s="2">
        <v>3</v>
      </c>
      <c r="N10" s="2">
        <v>1</v>
      </c>
      <c r="O10" s="2">
        <v>4</v>
      </c>
      <c r="P10" s="38">
        <f t="shared" si="10"/>
        <v>0.27586206896551724</v>
      </c>
      <c r="Q10" s="2">
        <v>3</v>
      </c>
      <c r="R10" s="2">
        <v>3</v>
      </c>
      <c r="S10" s="2"/>
      <c r="T10" s="42">
        <f t="shared" si="11"/>
        <v>0.20689655172413793</v>
      </c>
      <c r="U10" s="38">
        <f t="shared" si="4"/>
        <v>0.48275862068965519</v>
      </c>
      <c r="V10" s="38">
        <f t="shared" si="5"/>
        <v>0.75862068965517238</v>
      </c>
      <c r="W10" s="2">
        <f>E10*12+F10*11+G10*10+I10*9+J10*8+K10*7+M10*6+N10*5+O10*4+Q10*3+R10*2+S10*1</f>
        <v>171</v>
      </c>
      <c r="X10" s="52">
        <f t="shared" si="7"/>
        <v>5.9</v>
      </c>
    </row>
    <row r="11" spans="1:24" s="18" customFormat="1" x14ac:dyDescent="0.25">
      <c r="A11" s="34"/>
      <c r="B11" s="13" t="s">
        <v>16</v>
      </c>
      <c r="C11" s="2" t="s">
        <v>82</v>
      </c>
      <c r="D11" s="2">
        <v>28</v>
      </c>
      <c r="E11" s="2">
        <v>0</v>
      </c>
      <c r="F11" s="2">
        <v>2</v>
      </c>
      <c r="G11" s="2">
        <v>4</v>
      </c>
      <c r="H11" s="38">
        <f t="shared" si="8"/>
        <v>0.21428571428571427</v>
      </c>
      <c r="I11" s="2">
        <v>6</v>
      </c>
      <c r="J11" s="2">
        <v>4</v>
      </c>
      <c r="K11" s="2">
        <v>1</v>
      </c>
      <c r="L11" s="38">
        <f t="shared" si="9"/>
        <v>0.39285714285714285</v>
      </c>
      <c r="M11" s="2">
        <v>7</v>
      </c>
      <c r="N11" s="2">
        <v>2</v>
      </c>
      <c r="O11" s="2">
        <v>1</v>
      </c>
      <c r="P11" s="38">
        <f t="shared" si="10"/>
        <v>0.35714285714285715</v>
      </c>
      <c r="Q11" s="2">
        <v>1</v>
      </c>
      <c r="R11" s="2"/>
      <c r="S11" s="2"/>
      <c r="T11" s="42">
        <f t="shared" si="11"/>
        <v>3.5714285714285712E-2</v>
      </c>
      <c r="U11" s="38">
        <f t="shared" si="4"/>
        <v>0.6071428571428571</v>
      </c>
      <c r="V11" s="38">
        <f t="shared" si="5"/>
        <v>0.96428571428571419</v>
      </c>
      <c r="W11" s="34">
        <f t="shared" si="6"/>
        <v>214</v>
      </c>
      <c r="X11" s="53">
        <f t="shared" si="7"/>
        <v>7.6</v>
      </c>
    </row>
    <row r="12" spans="1:24" s="18" customFormat="1" x14ac:dyDescent="0.25">
      <c r="A12" s="34"/>
      <c r="B12" s="13" t="s">
        <v>17</v>
      </c>
      <c r="C12" s="2" t="s">
        <v>82</v>
      </c>
      <c r="D12" s="2">
        <v>25</v>
      </c>
      <c r="E12" s="2">
        <v>0</v>
      </c>
      <c r="F12" s="2">
        <v>0</v>
      </c>
      <c r="G12" s="2">
        <v>10</v>
      </c>
      <c r="H12" s="38">
        <f t="shared" si="8"/>
        <v>0.4</v>
      </c>
      <c r="I12" s="2">
        <v>5</v>
      </c>
      <c r="J12" s="2">
        <v>4</v>
      </c>
      <c r="K12" s="2">
        <v>5</v>
      </c>
      <c r="L12" s="38">
        <f t="shared" si="9"/>
        <v>0.56000000000000005</v>
      </c>
      <c r="M12" s="2">
        <v>2</v>
      </c>
      <c r="N12" s="2">
        <v>6</v>
      </c>
      <c r="O12" s="2"/>
      <c r="P12" s="38">
        <f t="shared" si="10"/>
        <v>0.32</v>
      </c>
      <c r="Q12" s="2">
        <v>1</v>
      </c>
      <c r="R12" s="2"/>
      <c r="S12" s="2"/>
      <c r="T12" s="42">
        <f>SUM(Q12:S12)/D12</f>
        <v>0.04</v>
      </c>
      <c r="U12" s="38">
        <f t="shared" si="4"/>
        <v>0.96</v>
      </c>
      <c r="V12" s="45">
        <f t="shared" si="5"/>
        <v>1.28</v>
      </c>
      <c r="W12" s="34">
        <f t="shared" si="6"/>
        <v>257</v>
      </c>
      <c r="X12" s="53">
        <f t="shared" si="7"/>
        <v>10.3</v>
      </c>
    </row>
    <row r="13" spans="1:24" x14ac:dyDescent="0.25">
      <c r="A13" s="2"/>
      <c r="B13" s="36" t="s">
        <v>18</v>
      </c>
      <c r="C13" s="2" t="s">
        <v>82</v>
      </c>
      <c r="D13" s="2">
        <v>29</v>
      </c>
      <c r="E13" s="34">
        <v>0</v>
      </c>
      <c r="F13" s="34">
        <v>3</v>
      </c>
      <c r="G13" s="34">
        <v>8</v>
      </c>
      <c r="H13" s="45">
        <f t="shared" si="8"/>
        <v>0.37931034482758619</v>
      </c>
      <c r="I13" s="34">
        <v>4</v>
      </c>
      <c r="J13" s="34">
        <v>7</v>
      </c>
      <c r="K13" s="34">
        <v>5</v>
      </c>
      <c r="L13" s="45">
        <f t="shared" si="9"/>
        <v>0.55172413793103448</v>
      </c>
      <c r="M13" s="34">
        <v>0</v>
      </c>
      <c r="N13" s="34">
        <v>2</v>
      </c>
      <c r="O13" s="34"/>
      <c r="P13" s="45">
        <f t="shared" si="10"/>
        <v>6.8965517241379309E-2</v>
      </c>
      <c r="Q13" s="34"/>
      <c r="R13" s="34"/>
      <c r="S13" s="34"/>
      <c r="T13" s="46">
        <f t="shared" si="11"/>
        <v>0</v>
      </c>
      <c r="U13" s="38">
        <f t="shared" si="4"/>
        <v>0.93103448275862066</v>
      </c>
      <c r="V13" s="38">
        <f t="shared" si="5"/>
        <v>1</v>
      </c>
      <c r="W13" s="2">
        <f t="shared" si="6"/>
        <v>250</v>
      </c>
      <c r="X13" s="52">
        <f t="shared" si="7"/>
        <v>8.6</v>
      </c>
    </row>
    <row r="14" spans="1:24" x14ac:dyDescent="0.25">
      <c r="A14" s="2"/>
      <c r="B14" s="36" t="s">
        <v>19</v>
      </c>
      <c r="C14" s="34" t="s">
        <v>91</v>
      </c>
      <c r="D14" s="2">
        <v>25</v>
      </c>
      <c r="E14" s="34">
        <v>0</v>
      </c>
      <c r="F14" s="34">
        <v>0</v>
      </c>
      <c r="G14" s="34">
        <v>2</v>
      </c>
      <c r="H14" s="45">
        <f t="shared" si="8"/>
        <v>0.08</v>
      </c>
      <c r="I14" s="34">
        <v>2</v>
      </c>
      <c r="J14" s="34">
        <v>4</v>
      </c>
      <c r="K14" s="34">
        <v>6</v>
      </c>
      <c r="L14" s="45">
        <v>0.04</v>
      </c>
      <c r="M14" s="34">
        <v>3</v>
      </c>
      <c r="N14" s="34">
        <v>1</v>
      </c>
      <c r="O14" s="34">
        <v>2</v>
      </c>
      <c r="P14" s="45">
        <f t="shared" si="10"/>
        <v>0.24</v>
      </c>
      <c r="Q14" s="34">
        <v>3</v>
      </c>
      <c r="R14" s="34">
        <v>2</v>
      </c>
      <c r="S14" s="34"/>
      <c r="T14" s="46">
        <f t="shared" si="11"/>
        <v>0.2</v>
      </c>
      <c r="U14" s="38">
        <f t="shared" si="4"/>
        <v>0.56000000000000005</v>
      </c>
      <c r="V14" s="38">
        <f t="shared" si="5"/>
        <v>0.36</v>
      </c>
      <c r="W14" s="2">
        <f t="shared" si="6"/>
        <v>156</v>
      </c>
      <c r="X14" s="52">
        <f t="shared" si="7"/>
        <v>6.2</v>
      </c>
    </row>
    <row r="15" spans="1:24" x14ac:dyDescent="0.25">
      <c r="A15" s="2"/>
      <c r="B15" s="13">
        <v>10</v>
      </c>
      <c r="C15" s="34" t="s">
        <v>91</v>
      </c>
      <c r="D15" s="2">
        <v>29</v>
      </c>
      <c r="E15" s="2">
        <v>0</v>
      </c>
      <c r="F15" s="2">
        <v>1</v>
      </c>
      <c r="G15" s="2">
        <v>1</v>
      </c>
      <c r="H15" s="38">
        <f t="shared" si="8"/>
        <v>6.8965517241379309E-2</v>
      </c>
      <c r="I15" s="2">
        <v>6</v>
      </c>
      <c r="J15" s="2">
        <v>4</v>
      </c>
      <c r="K15" s="2">
        <v>4</v>
      </c>
      <c r="L15" s="38">
        <f t="shared" si="9"/>
        <v>0.48275862068965519</v>
      </c>
      <c r="M15" s="2">
        <v>3</v>
      </c>
      <c r="N15" s="2">
        <v>4</v>
      </c>
      <c r="O15" s="2">
        <v>4</v>
      </c>
      <c r="P15" s="38">
        <f t="shared" si="10"/>
        <v>0.37931034482758619</v>
      </c>
      <c r="Q15" s="2">
        <v>2</v>
      </c>
      <c r="R15" s="2"/>
      <c r="S15" s="2"/>
      <c r="T15" s="42">
        <f t="shared" si="11"/>
        <v>6.8965517241379309E-2</v>
      </c>
      <c r="U15" s="38">
        <f t="shared" si="4"/>
        <v>0.55172413793103448</v>
      </c>
      <c r="V15" s="38">
        <f t="shared" si="5"/>
        <v>0.93103448275862066</v>
      </c>
      <c r="W15" s="2">
        <f t="shared" si="6"/>
        <v>195</v>
      </c>
      <c r="X15" s="52">
        <f t="shared" si="7"/>
        <v>6.7</v>
      </c>
    </row>
    <row r="16" spans="1:24" s="18" customFormat="1" x14ac:dyDescent="0.25">
      <c r="A16" s="34"/>
      <c r="B16" s="36">
        <v>11</v>
      </c>
      <c r="C16" s="2" t="s">
        <v>90</v>
      </c>
      <c r="D16" s="2">
        <v>28</v>
      </c>
      <c r="E16" s="34">
        <v>1</v>
      </c>
      <c r="F16" s="34">
        <v>6</v>
      </c>
      <c r="G16" s="34">
        <v>8</v>
      </c>
      <c r="H16" s="45">
        <f t="shared" si="0"/>
        <v>0.5357142857142857</v>
      </c>
      <c r="I16" s="34">
        <v>2</v>
      </c>
      <c r="J16" s="34">
        <v>6</v>
      </c>
      <c r="K16" s="34">
        <v>2</v>
      </c>
      <c r="L16" s="45">
        <f t="shared" si="1"/>
        <v>0.35714285714285715</v>
      </c>
      <c r="M16" s="34">
        <v>1</v>
      </c>
      <c r="N16" s="34">
        <v>2</v>
      </c>
      <c r="O16" s="34"/>
      <c r="P16" s="45">
        <f t="shared" si="2"/>
        <v>0.10714285714285714</v>
      </c>
      <c r="Q16" s="34"/>
      <c r="R16" s="34"/>
      <c r="S16" s="34"/>
      <c r="T16" s="46">
        <f t="shared" si="3"/>
        <v>0</v>
      </c>
      <c r="U16" s="38">
        <f t="shared" si="4"/>
        <v>0.8928571428571429</v>
      </c>
      <c r="V16" s="38">
        <f t="shared" si="5"/>
        <v>0.99999999999999989</v>
      </c>
      <c r="W16" s="34">
        <f t="shared" si="6"/>
        <v>254</v>
      </c>
      <c r="X16" s="53">
        <f t="shared" si="7"/>
        <v>9.1</v>
      </c>
    </row>
    <row r="17" spans="4:24" x14ac:dyDescent="0.25">
      <c r="D17" s="33">
        <f>SUM(D3:D16)</f>
        <v>349</v>
      </c>
      <c r="E17" s="33">
        <f>SUM(E3:E16)</f>
        <v>5</v>
      </c>
      <c r="F17" s="33">
        <f>SUM(F3:F16)</f>
        <v>30</v>
      </c>
      <c r="G17" s="33">
        <f>SUM(G3:G16)</f>
        <v>67</v>
      </c>
      <c r="H17" s="55">
        <f>SUM(E17:G17)/D17</f>
        <v>0.29226361031518627</v>
      </c>
      <c r="I17" s="33">
        <f>SUM(I3:I16)</f>
        <v>50</v>
      </c>
      <c r="J17" s="33">
        <f>SUM(J3:J16)</f>
        <v>50</v>
      </c>
      <c r="K17" s="33">
        <f>SUM(K3:K16)</f>
        <v>47</v>
      </c>
      <c r="L17" s="55">
        <f>SUM(I17:K17)/D17</f>
        <v>0.42120343839541546</v>
      </c>
      <c r="M17" s="33">
        <f>SUM(M3:M16)</f>
        <v>33</v>
      </c>
      <c r="N17" s="33">
        <f>SUM(N3:N16)</f>
        <v>27</v>
      </c>
      <c r="O17" s="33">
        <f>SUM(O3:O16)</f>
        <v>23</v>
      </c>
      <c r="P17" s="55">
        <f>SUM(M17:O17)/D17</f>
        <v>0.23782234957020057</v>
      </c>
      <c r="Q17" s="33">
        <f>SUM(Q3:Q16)</f>
        <v>12</v>
      </c>
      <c r="R17" s="33">
        <f>SUM(R3:R16)</f>
        <v>7</v>
      </c>
      <c r="S17" s="33">
        <f>SUM(S3:S16)</f>
        <v>0</v>
      </c>
      <c r="T17" s="54">
        <f>(Q17+R17+S17)/D17</f>
        <v>5.4441260744985676E-2</v>
      </c>
      <c r="U17" s="15">
        <f t="shared" si="4"/>
        <v>0.71346704871060174</v>
      </c>
      <c r="V17" s="55">
        <f>SUM(E17:G17,I17:K17,M17:O17)/D17</f>
        <v>0.95128939828080228</v>
      </c>
      <c r="W17" s="96">
        <f>SUM(W3:W16)</f>
        <v>2714</v>
      </c>
      <c r="X17" s="60">
        <f>W17/D17</f>
        <v>7.7765042979942693</v>
      </c>
    </row>
  </sheetData>
  <mergeCells count="12">
    <mergeCell ref="W1:W2"/>
    <mergeCell ref="M1:P1"/>
    <mergeCell ref="Q1:T1"/>
    <mergeCell ref="U1:U2"/>
    <mergeCell ref="X1:X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A6" zoomScale="120" zoomScaleNormal="120" workbookViewId="0">
      <selection activeCell="E26" sqref="E26"/>
    </sheetView>
  </sheetViews>
  <sheetFormatPr defaultRowHeight="15" x14ac:dyDescent="0.25"/>
  <cols>
    <col min="1" max="1" width="5" customWidth="1"/>
    <col min="2" max="2" width="6.140625" customWidth="1"/>
    <col min="3" max="3" width="16.5703125" customWidth="1"/>
    <col min="4" max="4" width="5.85546875" customWidth="1"/>
    <col min="5" max="5" width="5.42578125" customWidth="1"/>
    <col min="6" max="6" width="5.140625" customWidth="1"/>
    <col min="7" max="7" width="5.7109375" customWidth="1"/>
    <col min="8" max="8" width="6.28515625" customWidth="1"/>
    <col min="9" max="9" width="4.5703125" customWidth="1"/>
    <col min="10" max="10" width="4.85546875" customWidth="1"/>
    <col min="11" max="11" width="4.42578125" customWidth="1"/>
    <col min="12" max="12" width="5.5703125" customWidth="1"/>
    <col min="13" max="13" width="4.7109375" customWidth="1"/>
    <col min="14" max="14" width="4.85546875" customWidth="1"/>
    <col min="15" max="15" width="4.5703125" customWidth="1"/>
    <col min="16" max="16" width="5.7109375" customWidth="1"/>
    <col min="17" max="17" width="4.85546875" customWidth="1"/>
    <col min="18" max="18" width="4.28515625" customWidth="1"/>
    <col min="19" max="19" width="4.7109375" customWidth="1"/>
    <col min="20" max="20" width="5.5703125" customWidth="1"/>
    <col min="21" max="21" width="5.42578125" customWidth="1"/>
    <col min="22" max="22" width="7.28515625" customWidth="1"/>
    <col min="23" max="23" width="6.140625" customWidth="1"/>
    <col min="24" max="24" width="8.5703125" customWidth="1"/>
    <col min="25" max="25" width="6.28515625" customWidth="1"/>
  </cols>
  <sheetData>
    <row r="1" spans="1:25" ht="44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27" t="s">
        <v>24</v>
      </c>
      <c r="X1" s="108" t="s">
        <v>22</v>
      </c>
    </row>
    <row r="2" spans="1:25" ht="24.7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28"/>
      <c r="X2" s="108"/>
    </row>
    <row r="3" spans="1:25" x14ac:dyDescent="0.25">
      <c r="A3" s="2"/>
      <c r="B3" s="36"/>
      <c r="C3" s="2"/>
      <c r="D3" s="2"/>
      <c r="E3" s="2"/>
      <c r="F3" s="2"/>
      <c r="G3" s="2"/>
      <c r="H3" s="38" t="e">
        <f>(E3+F3+G3)/D3</f>
        <v>#DIV/0!</v>
      </c>
      <c r="I3" s="2"/>
      <c r="J3" s="2"/>
      <c r="K3" s="2"/>
      <c r="L3" s="38" t="e">
        <f>(I3+J3+K3)/D3</f>
        <v>#DIV/0!</v>
      </c>
      <c r="M3" s="2"/>
      <c r="N3" s="2"/>
      <c r="O3" s="2"/>
      <c r="P3" s="38" t="e">
        <f>(M3+N3+O3)/D3</f>
        <v>#DIV/0!</v>
      </c>
      <c r="Q3" s="2"/>
      <c r="R3" s="2"/>
      <c r="S3" s="2"/>
      <c r="T3" s="42" t="e">
        <f>(Q3+R3+S3)/D3</f>
        <v>#DIV/0!</v>
      </c>
      <c r="U3" s="38" t="e">
        <f>H3+L3</f>
        <v>#DIV/0!</v>
      </c>
      <c r="V3" s="38" t="e">
        <f>H3+L3+P3</f>
        <v>#DIV/0!</v>
      </c>
      <c r="W3" s="2">
        <f>E3*12+F3*11+G3*10+I3*9+J3*8+K3*7+M3*6+N3*5+O3*4+Q3*3+R3*2+S3*1</f>
        <v>0</v>
      </c>
      <c r="X3" s="3" t="e">
        <f>ROUND(W3/D3,1)</f>
        <v>#DIV/0!</v>
      </c>
      <c r="Y3" s="117" t="e">
        <f>AVERAGE(X3:X4)</f>
        <v>#DIV/0!</v>
      </c>
    </row>
    <row r="4" spans="1:25" x14ac:dyDescent="0.25">
      <c r="A4" s="2"/>
      <c r="B4" s="36"/>
      <c r="C4" s="2"/>
      <c r="D4" s="2"/>
      <c r="E4" s="2"/>
      <c r="F4" s="2"/>
      <c r="G4" s="2"/>
      <c r="H4" s="38" t="e">
        <f t="shared" ref="H4:H10" si="0">(E4+F4+G4)/D4</f>
        <v>#DIV/0!</v>
      </c>
      <c r="I4" s="2"/>
      <c r="J4" s="2"/>
      <c r="K4" s="2"/>
      <c r="L4" s="38" t="e">
        <f t="shared" ref="L4:L10" si="1">(I4+J4+K4)/D4</f>
        <v>#DIV/0!</v>
      </c>
      <c r="M4" s="2"/>
      <c r="N4" s="2"/>
      <c r="O4" s="2"/>
      <c r="P4" s="38" t="e">
        <f t="shared" ref="P4:P10" si="2">(M4+N4+O4)/D4</f>
        <v>#DIV/0!</v>
      </c>
      <c r="Q4" s="2"/>
      <c r="R4" s="2"/>
      <c r="S4" s="2"/>
      <c r="T4" s="42" t="e">
        <f t="shared" ref="T4:T10" si="3">(Q4+R4+S4)/D4</f>
        <v>#DIV/0!</v>
      </c>
      <c r="U4" s="38" t="e">
        <f t="shared" ref="U4:U10" si="4">H4+L4</f>
        <v>#DIV/0!</v>
      </c>
      <c r="V4" s="38" t="e">
        <f t="shared" ref="V4:V10" si="5">H4+L4+P4</f>
        <v>#DIV/0!</v>
      </c>
      <c r="W4" s="2">
        <f t="shared" ref="W4:W10" si="6">E4*12+F4*11+G4*10+I4*9+J4*8+K4*7+M4*6+N4*5+O4*4+Q4*3+R4*2+S4*1</f>
        <v>0</v>
      </c>
      <c r="X4" s="3" t="e">
        <f t="shared" ref="X4:X10" si="7">ROUND(W4/D4,1)</f>
        <v>#DIV/0!</v>
      </c>
      <c r="Y4" s="117"/>
    </row>
    <row r="5" spans="1:25" x14ac:dyDescent="0.25">
      <c r="A5" s="2"/>
      <c r="B5" s="36" t="s">
        <v>94</v>
      </c>
      <c r="C5" s="2" t="s">
        <v>95</v>
      </c>
      <c r="D5" s="2">
        <v>32</v>
      </c>
      <c r="E5" s="2">
        <v>0</v>
      </c>
      <c r="F5" s="2">
        <v>2</v>
      </c>
      <c r="G5" s="2">
        <v>6</v>
      </c>
      <c r="H5" s="38">
        <f t="shared" si="0"/>
        <v>0.25</v>
      </c>
      <c r="I5" s="2">
        <v>5</v>
      </c>
      <c r="J5" s="2">
        <v>4</v>
      </c>
      <c r="K5" s="2">
        <v>3</v>
      </c>
      <c r="L5" s="38">
        <f t="shared" si="1"/>
        <v>0.375</v>
      </c>
      <c r="M5" s="2">
        <v>3</v>
      </c>
      <c r="N5" s="2">
        <v>1</v>
      </c>
      <c r="O5" s="2">
        <v>6</v>
      </c>
      <c r="P5" s="38">
        <f t="shared" si="2"/>
        <v>0.3125</v>
      </c>
      <c r="Q5" s="2">
        <v>2</v>
      </c>
      <c r="R5" s="2">
        <v>0</v>
      </c>
      <c r="S5" s="2">
        <v>0</v>
      </c>
      <c r="T5" s="42">
        <f t="shared" si="3"/>
        <v>6.25E-2</v>
      </c>
      <c r="U5" s="38">
        <f t="shared" si="4"/>
        <v>0.625</v>
      </c>
      <c r="V5" s="38">
        <f t="shared" si="5"/>
        <v>0.9375</v>
      </c>
      <c r="W5" s="2">
        <f t="shared" si="6"/>
        <v>233</v>
      </c>
      <c r="X5" s="3">
        <f t="shared" si="7"/>
        <v>7.3</v>
      </c>
      <c r="Y5" s="126">
        <f t="shared" ref="Y5" si="8">AVERAGE(X5:X6)</f>
        <v>7.3</v>
      </c>
    </row>
    <row r="6" spans="1:25" x14ac:dyDescent="0.25">
      <c r="A6" s="2"/>
      <c r="B6" s="36" t="s">
        <v>96</v>
      </c>
      <c r="C6" s="2" t="s">
        <v>72</v>
      </c>
      <c r="D6" s="2">
        <v>31</v>
      </c>
      <c r="E6" s="2">
        <v>1</v>
      </c>
      <c r="F6" s="2">
        <v>0</v>
      </c>
      <c r="G6" s="2">
        <v>7</v>
      </c>
      <c r="H6" s="38">
        <f t="shared" si="0"/>
        <v>0.25806451612903225</v>
      </c>
      <c r="I6" s="2">
        <v>1</v>
      </c>
      <c r="J6" s="2">
        <v>6</v>
      </c>
      <c r="K6" s="2">
        <v>5</v>
      </c>
      <c r="L6" s="38">
        <f t="shared" si="1"/>
        <v>0.38709677419354838</v>
      </c>
      <c r="M6" s="2">
        <v>5</v>
      </c>
      <c r="N6" s="2">
        <v>2</v>
      </c>
      <c r="O6" s="2">
        <v>3</v>
      </c>
      <c r="P6" s="38">
        <f t="shared" si="2"/>
        <v>0.32258064516129031</v>
      </c>
      <c r="Q6" s="2"/>
      <c r="R6" s="2"/>
      <c r="S6" s="2"/>
      <c r="T6" s="42">
        <f t="shared" si="3"/>
        <v>0</v>
      </c>
      <c r="U6" s="38">
        <f t="shared" si="4"/>
        <v>0.64516129032258063</v>
      </c>
      <c r="V6" s="38">
        <f t="shared" si="5"/>
        <v>0.967741935483871</v>
      </c>
      <c r="W6" s="2">
        <f t="shared" si="6"/>
        <v>226</v>
      </c>
      <c r="X6" s="3">
        <f t="shared" si="7"/>
        <v>7.3</v>
      </c>
      <c r="Y6" s="126"/>
    </row>
    <row r="7" spans="1:25" x14ac:dyDescent="0.25">
      <c r="A7" s="2"/>
      <c r="B7" s="36" t="s">
        <v>97</v>
      </c>
      <c r="C7" s="2" t="s">
        <v>95</v>
      </c>
      <c r="D7" s="2">
        <f t="shared" ref="D7" si="9">SUM(E7:G7,I7:K7,M7:O7,Q7:S7)</f>
        <v>30</v>
      </c>
      <c r="E7" s="2">
        <v>0</v>
      </c>
      <c r="F7" s="2">
        <v>0</v>
      </c>
      <c r="G7" s="2">
        <v>5</v>
      </c>
      <c r="H7" s="38">
        <f t="shared" si="0"/>
        <v>0.16666666666666666</v>
      </c>
      <c r="I7" s="2">
        <v>2</v>
      </c>
      <c r="J7" s="2">
        <v>3</v>
      </c>
      <c r="K7" s="2">
        <v>3</v>
      </c>
      <c r="L7" s="38">
        <f t="shared" si="1"/>
        <v>0.26666666666666666</v>
      </c>
      <c r="M7" s="2">
        <v>3</v>
      </c>
      <c r="N7" s="2">
        <v>2</v>
      </c>
      <c r="O7" s="2">
        <v>7</v>
      </c>
      <c r="P7" s="38">
        <f t="shared" si="2"/>
        <v>0.4</v>
      </c>
      <c r="Q7" s="2">
        <v>1</v>
      </c>
      <c r="R7" s="2">
        <v>4</v>
      </c>
      <c r="S7" s="2"/>
      <c r="T7" s="42">
        <f t="shared" si="3"/>
        <v>0.16666666666666666</v>
      </c>
      <c r="U7" s="38">
        <f t="shared" si="4"/>
        <v>0.43333333333333335</v>
      </c>
      <c r="V7" s="38">
        <f t="shared" si="5"/>
        <v>0.83333333333333337</v>
      </c>
      <c r="W7" s="2">
        <f t="shared" si="6"/>
        <v>180</v>
      </c>
      <c r="X7" s="3">
        <f t="shared" si="7"/>
        <v>6</v>
      </c>
      <c r="Y7" s="117">
        <f t="shared" ref="Y7" si="10">AVERAGE(X7:X8)</f>
        <v>6</v>
      </c>
    </row>
    <row r="8" spans="1:25" x14ac:dyDescent="0.25">
      <c r="A8" s="2"/>
      <c r="B8" s="36" t="s">
        <v>99</v>
      </c>
      <c r="C8" s="2" t="s">
        <v>72</v>
      </c>
      <c r="D8" s="2">
        <v>29</v>
      </c>
      <c r="E8" s="2">
        <v>0</v>
      </c>
      <c r="F8" s="2">
        <v>0</v>
      </c>
      <c r="G8" s="2">
        <v>4</v>
      </c>
      <c r="H8" s="38">
        <f t="shared" si="0"/>
        <v>0.13793103448275862</v>
      </c>
      <c r="I8" s="2">
        <v>3</v>
      </c>
      <c r="J8" s="2">
        <v>5</v>
      </c>
      <c r="K8" s="2">
        <v>2</v>
      </c>
      <c r="L8" s="38">
        <f t="shared" si="1"/>
        <v>0.34482758620689657</v>
      </c>
      <c r="M8" s="2">
        <v>1</v>
      </c>
      <c r="N8" s="2">
        <v>3</v>
      </c>
      <c r="O8" s="2">
        <v>7</v>
      </c>
      <c r="P8" s="38">
        <f t="shared" si="2"/>
        <v>0.37931034482758619</v>
      </c>
      <c r="Q8" s="2">
        <v>1</v>
      </c>
      <c r="R8" s="2"/>
      <c r="S8" s="2"/>
      <c r="T8" s="42">
        <f t="shared" si="3"/>
        <v>3.4482758620689655E-2</v>
      </c>
      <c r="U8" s="38">
        <f t="shared" si="4"/>
        <v>0.48275862068965519</v>
      </c>
      <c r="V8" s="38">
        <f t="shared" si="5"/>
        <v>0.86206896551724133</v>
      </c>
      <c r="W8" s="2">
        <f t="shared" si="6"/>
        <v>173</v>
      </c>
      <c r="X8" s="3">
        <f t="shared" si="7"/>
        <v>6</v>
      </c>
      <c r="Y8" s="117"/>
    </row>
    <row r="9" spans="1:25" x14ac:dyDescent="0.25">
      <c r="A9" s="2"/>
      <c r="B9" s="13">
        <v>10</v>
      </c>
      <c r="C9" s="34" t="s">
        <v>95</v>
      </c>
      <c r="D9" s="2">
        <v>29</v>
      </c>
      <c r="E9" s="2">
        <v>0</v>
      </c>
      <c r="F9" s="2">
        <v>0</v>
      </c>
      <c r="G9" s="2">
        <v>2</v>
      </c>
      <c r="H9" s="38">
        <f t="shared" si="0"/>
        <v>6.8965517241379309E-2</v>
      </c>
      <c r="I9" s="2">
        <v>2</v>
      </c>
      <c r="J9" s="2">
        <v>3</v>
      </c>
      <c r="K9" s="2">
        <v>1</v>
      </c>
      <c r="L9" s="38">
        <f t="shared" si="1"/>
        <v>0.20689655172413793</v>
      </c>
      <c r="M9" s="2">
        <v>8</v>
      </c>
      <c r="N9" s="2">
        <v>3</v>
      </c>
      <c r="O9" s="2">
        <v>5</v>
      </c>
      <c r="P9" s="38">
        <f t="shared" si="2"/>
        <v>0.55172413793103448</v>
      </c>
      <c r="Q9" s="2">
        <v>5</v>
      </c>
      <c r="R9" s="2"/>
      <c r="S9" s="2"/>
      <c r="T9" s="42">
        <f t="shared" si="3"/>
        <v>0.17241379310344829</v>
      </c>
      <c r="U9" s="38">
        <f t="shared" si="4"/>
        <v>0.27586206896551724</v>
      </c>
      <c r="V9" s="38">
        <f t="shared" si="5"/>
        <v>0.82758620689655171</v>
      </c>
      <c r="W9" s="2">
        <f t="shared" si="6"/>
        <v>167</v>
      </c>
      <c r="X9" s="3">
        <f t="shared" si="7"/>
        <v>5.8</v>
      </c>
      <c r="Y9" s="117">
        <f t="shared" ref="Y9" si="11">AVERAGE(X9:X10)</f>
        <v>6.15</v>
      </c>
    </row>
    <row r="10" spans="1:25" x14ac:dyDescent="0.25">
      <c r="A10" s="2"/>
      <c r="B10" s="13">
        <v>11</v>
      </c>
      <c r="C10" s="34" t="s">
        <v>95</v>
      </c>
      <c r="D10" s="2">
        <v>28</v>
      </c>
      <c r="E10" s="2">
        <v>1</v>
      </c>
      <c r="F10" s="2">
        <v>1</v>
      </c>
      <c r="G10" s="2">
        <v>4</v>
      </c>
      <c r="H10" s="38">
        <f t="shared" si="0"/>
        <v>0.21428571428571427</v>
      </c>
      <c r="I10" s="2">
        <v>2</v>
      </c>
      <c r="J10" s="2">
        <v>1</v>
      </c>
      <c r="K10" s="2">
        <v>4</v>
      </c>
      <c r="L10" s="38">
        <f t="shared" si="1"/>
        <v>0.25</v>
      </c>
      <c r="M10" s="2">
        <v>2</v>
      </c>
      <c r="N10" s="2">
        <v>2</v>
      </c>
      <c r="O10" s="2">
        <v>9</v>
      </c>
      <c r="P10" s="38">
        <f t="shared" si="2"/>
        <v>0.4642857142857143</v>
      </c>
      <c r="Q10" s="2">
        <v>2</v>
      </c>
      <c r="R10" s="2">
        <v>0</v>
      </c>
      <c r="S10" s="2">
        <v>0</v>
      </c>
      <c r="T10" s="42">
        <f t="shared" si="3"/>
        <v>7.1428571428571425E-2</v>
      </c>
      <c r="U10" s="38">
        <f t="shared" si="4"/>
        <v>0.4642857142857143</v>
      </c>
      <c r="V10" s="38">
        <f t="shared" si="5"/>
        <v>0.9285714285714286</v>
      </c>
      <c r="W10" s="2">
        <f t="shared" si="6"/>
        <v>181</v>
      </c>
      <c r="X10" s="3">
        <f t="shared" si="7"/>
        <v>6.5</v>
      </c>
      <c r="Y10" s="117"/>
    </row>
    <row r="11" spans="1:25" x14ac:dyDescent="0.25">
      <c r="A11" s="2"/>
      <c r="B11" s="3"/>
      <c r="C11" s="2"/>
      <c r="D11" s="2">
        <f>SUM(D3:D10)</f>
        <v>179</v>
      </c>
      <c r="E11" s="2">
        <f>SUM(E3:E10)</f>
        <v>2</v>
      </c>
      <c r="F11" s="2">
        <f>SUM(F3:F10)</f>
        <v>3</v>
      </c>
      <c r="G11" s="2">
        <f>SUM(G3:G10)</f>
        <v>28</v>
      </c>
      <c r="H11" s="15">
        <f>SUM(E11:G11)/D11</f>
        <v>0.18435754189944134</v>
      </c>
      <c r="I11" s="2">
        <f>SUM(I3:I10)</f>
        <v>15</v>
      </c>
      <c r="J11" s="2">
        <f>SUM(J3:J10)</f>
        <v>22</v>
      </c>
      <c r="K11" s="2">
        <f>SUM(K3:K10)</f>
        <v>18</v>
      </c>
      <c r="L11" s="15">
        <f>SUM(I11:K11)/D11</f>
        <v>0.30726256983240224</v>
      </c>
      <c r="M11" s="2">
        <f>SUM(M3:M10)</f>
        <v>22</v>
      </c>
      <c r="N11" s="2">
        <f>SUM(N3:N10)</f>
        <v>13</v>
      </c>
      <c r="O11" s="2">
        <f>SUM(O3:O10)</f>
        <v>37</v>
      </c>
      <c r="P11" s="15">
        <f>SUM(M11:O11)/D11</f>
        <v>0.4022346368715084</v>
      </c>
      <c r="Q11" s="2">
        <f>SUM(Q3:Q10)</f>
        <v>11</v>
      </c>
      <c r="R11" s="2">
        <f>SUM(R3:R10)</f>
        <v>4</v>
      </c>
      <c r="S11" s="2">
        <f>SUM(S3:S10)</f>
        <v>0</v>
      </c>
      <c r="T11" s="15">
        <f>SUM(Q11:S11)/D11</f>
        <v>8.3798882681564241E-2</v>
      </c>
      <c r="U11" s="15">
        <f>SUM(E11:G11,I11:K11)/D11</f>
        <v>0.49162011173184356</v>
      </c>
      <c r="V11" s="15">
        <f>SUM(E11:G11,I11:K11,M11:O11)/D11</f>
        <v>0.8938547486033519</v>
      </c>
      <c r="W11" s="2">
        <f>E11*12+F11*11+G11*10+I11*9+J11*8+K11*7+M11*6+N11*5+O11*4+Q11*3+R11*2+S11*1</f>
        <v>1160</v>
      </c>
      <c r="X11" s="14">
        <f>W11/D11</f>
        <v>6.4804469273743015</v>
      </c>
    </row>
    <row r="12" spans="1:25" x14ac:dyDescent="0.25">
      <c r="A12" s="2"/>
      <c r="B12" s="3"/>
      <c r="C12" s="2"/>
      <c r="D12" s="2"/>
      <c r="E12" s="2"/>
      <c r="F12" s="2"/>
      <c r="G12" s="2"/>
      <c r="H12" s="6"/>
      <c r="I12" s="2"/>
      <c r="J12" s="2"/>
      <c r="K12" s="2"/>
      <c r="L12" s="6"/>
      <c r="M12" s="2"/>
      <c r="N12" s="2"/>
      <c r="O12" s="2"/>
      <c r="P12" s="6"/>
      <c r="Q12" s="2"/>
      <c r="R12" s="2"/>
      <c r="S12" s="2"/>
      <c r="T12" s="7"/>
      <c r="U12" s="6"/>
      <c r="V12" s="6"/>
      <c r="W12" s="2"/>
      <c r="X12" s="2"/>
    </row>
    <row r="13" spans="1:25" x14ac:dyDescent="0.25">
      <c r="A13" s="2"/>
      <c r="B13" s="3"/>
      <c r="C13" s="2"/>
      <c r="D13" s="2"/>
      <c r="E13" s="2"/>
      <c r="F13" s="2"/>
      <c r="G13" s="2"/>
      <c r="H13" s="6"/>
      <c r="I13" s="2"/>
      <c r="J13" s="2"/>
      <c r="K13" s="2"/>
      <c r="L13" s="6"/>
      <c r="M13" s="2"/>
      <c r="N13" s="2"/>
      <c r="O13" s="2"/>
      <c r="P13" s="6"/>
      <c r="Q13" s="2"/>
      <c r="R13" s="2"/>
      <c r="S13" s="2"/>
      <c r="T13" s="7"/>
      <c r="U13" s="6"/>
      <c r="V13" s="6"/>
      <c r="W13" s="2"/>
      <c r="X13" s="2"/>
    </row>
    <row r="14" spans="1:25" x14ac:dyDescent="0.25">
      <c r="A14" s="2"/>
      <c r="B14" s="3"/>
      <c r="C14" s="2"/>
      <c r="D14" s="2"/>
      <c r="E14" s="2"/>
      <c r="F14" s="2"/>
      <c r="G14" s="2"/>
      <c r="H14" s="6"/>
      <c r="I14" s="2"/>
      <c r="J14" s="2"/>
      <c r="K14" s="2"/>
      <c r="L14" s="6"/>
      <c r="M14" s="2"/>
      <c r="N14" s="2"/>
      <c r="O14" s="2"/>
      <c r="P14" s="6"/>
      <c r="Q14" s="2"/>
      <c r="R14" s="2"/>
      <c r="S14" s="2"/>
      <c r="T14" s="7"/>
      <c r="U14" s="6"/>
      <c r="V14" s="6"/>
      <c r="W14" s="2"/>
      <c r="X14" s="2"/>
    </row>
    <row r="15" spans="1:25" x14ac:dyDescent="0.25">
      <c r="A15" s="2"/>
      <c r="B15" s="3"/>
      <c r="C15" s="2"/>
      <c r="D15" s="2"/>
      <c r="E15" s="2"/>
      <c r="F15" s="2"/>
      <c r="G15" s="2"/>
      <c r="H15" s="6"/>
      <c r="I15" s="2"/>
      <c r="J15" s="2"/>
      <c r="K15" s="2"/>
      <c r="L15" s="6"/>
      <c r="M15" s="2"/>
      <c r="N15" s="2"/>
      <c r="O15" s="2"/>
      <c r="P15" s="6"/>
      <c r="Q15" s="2"/>
      <c r="R15" s="2"/>
      <c r="S15" s="2"/>
      <c r="T15" s="7"/>
      <c r="U15" s="6"/>
      <c r="V15" s="6"/>
      <c r="W15" s="2"/>
      <c r="X15" s="2"/>
    </row>
    <row r="16" spans="1:25" x14ac:dyDescent="0.25">
      <c r="A16" s="2"/>
      <c r="B16" s="3"/>
      <c r="C16" s="2"/>
      <c r="D16" s="2"/>
      <c r="E16" s="2"/>
      <c r="F16" s="2"/>
      <c r="G16" s="2"/>
      <c r="H16" s="6"/>
      <c r="I16" s="2"/>
      <c r="J16" s="2"/>
      <c r="K16" s="2"/>
      <c r="L16" s="6"/>
      <c r="M16" s="2"/>
      <c r="N16" s="2"/>
      <c r="O16" s="2"/>
      <c r="P16" s="6"/>
      <c r="Q16" s="2"/>
      <c r="R16" s="2"/>
      <c r="S16" s="2"/>
      <c r="T16" s="7"/>
      <c r="U16" s="6"/>
      <c r="V16" s="6"/>
      <c r="W16" s="2"/>
      <c r="X16" s="2"/>
    </row>
    <row r="17" spans="1:24" x14ac:dyDescent="0.25">
      <c r="A17" s="2"/>
      <c r="B17" s="4"/>
      <c r="C17" s="2"/>
      <c r="D17" s="2"/>
      <c r="E17" s="2"/>
      <c r="F17" s="2"/>
      <c r="G17" s="2"/>
      <c r="H17" s="6"/>
      <c r="I17" s="2"/>
      <c r="J17" s="2"/>
      <c r="K17" s="2"/>
      <c r="L17" s="6"/>
      <c r="M17" s="2"/>
      <c r="N17" s="2"/>
      <c r="O17" s="2"/>
      <c r="P17" s="6"/>
      <c r="Q17" s="2"/>
      <c r="R17" s="2"/>
      <c r="S17" s="2"/>
      <c r="T17" s="7"/>
      <c r="U17" s="6"/>
      <c r="V17" s="6"/>
      <c r="W17" s="2"/>
      <c r="X17" s="2"/>
    </row>
    <row r="18" spans="1:24" x14ac:dyDescent="0.25">
      <c r="A18" s="2"/>
      <c r="B18" s="3"/>
      <c r="C18" s="2"/>
      <c r="D18" s="2"/>
      <c r="E18" s="2"/>
      <c r="F18" s="2"/>
      <c r="G18" s="2"/>
      <c r="H18" s="6"/>
      <c r="I18" s="2"/>
      <c r="J18" s="2"/>
      <c r="K18" s="2"/>
      <c r="L18" s="6"/>
      <c r="M18" s="2"/>
      <c r="N18" s="2"/>
      <c r="O18" s="2"/>
      <c r="P18" s="6"/>
      <c r="Q18" s="2"/>
      <c r="R18" s="2"/>
      <c r="S18" s="2"/>
      <c r="T18" s="7"/>
      <c r="U18" s="6"/>
      <c r="V18" s="6"/>
      <c r="W18" s="2"/>
      <c r="X18" s="2"/>
    </row>
    <row r="19" spans="1:24" x14ac:dyDescent="0.25">
      <c r="A19" s="2"/>
      <c r="B19" s="3"/>
      <c r="C19" s="2"/>
      <c r="D19" s="2"/>
      <c r="E19" s="2"/>
      <c r="F19" s="2"/>
      <c r="G19" s="2"/>
      <c r="H19" s="6"/>
      <c r="I19" s="2"/>
      <c r="J19" s="2"/>
      <c r="K19" s="2"/>
      <c r="L19" s="6"/>
      <c r="M19" s="2"/>
      <c r="N19" s="2"/>
      <c r="O19" s="2"/>
      <c r="P19" s="6"/>
      <c r="Q19" s="2"/>
      <c r="R19" s="2"/>
      <c r="S19" s="2"/>
      <c r="T19" s="7"/>
      <c r="U19" s="6"/>
      <c r="V19" s="6"/>
      <c r="W19" s="2"/>
      <c r="X19" s="2"/>
    </row>
    <row r="20" spans="1:24" x14ac:dyDescent="0.25">
      <c r="A20" s="2"/>
      <c r="B20" s="3"/>
      <c r="C20" s="2"/>
      <c r="D20" s="2"/>
      <c r="E20" s="2"/>
      <c r="F20" s="2"/>
      <c r="G20" s="2"/>
      <c r="H20" s="6"/>
      <c r="I20" s="2"/>
      <c r="J20" s="2"/>
      <c r="K20" s="2"/>
      <c r="L20" s="6"/>
      <c r="M20" s="2"/>
      <c r="N20" s="2"/>
      <c r="O20" s="2"/>
      <c r="P20" s="6"/>
      <c r="Q20" s="2"/>
      <c r="R20" s="2"/>
      <c r="S20" s="2"/>
      <c r="T20" s="7"/>
      <c r="U20" s="6"/>
      <c r="V20" s="6"/>
      <c r="W20" s="2"/>
      <c r="X20" s="2"/>
    </row>
  </sheetData>
  <mergeCells count="16">
    <mergeCell ref="A1:A2"/>
    <mergeCell ref="B1:B2"/>
    <mergeCell ref="C1:C2"/>
    <mergeCell ref="D1:D2"/>
    <mergeCell ref="E1:H1"/>
    <mergeCell ref="M1:P1"/>
    <mergeCell ref="Q1:T1"/>
    <mergeCell ref="U1:U2"/>
    <mergeCell ref="X1:X2"/>
    <mergeCell ref="I1:L1"/>
    <mergeCell ref="V1:V2"/>
    <mergeCell ref="Y3:Y4"/>
    <mergeCell ref="Y5:Y6"/>
    <mergeCell ref="Y7:Y8"/>
    <mergeCell ref="Y9:Y10"/>
    <mergeCell ref="W1:W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zoomScale="130" zoomScaleNormal="130" workbookViewId="0">
      <selection activeCell="F17" sqref="F17"/>
    </sheetView>
  </sheetViews>
  <sheetFormatPr defaultRowHeight="15" x14ac:dyDescent="0.25"/>
  <cols>
    <col min="1" max="1" width="4" customWidth="1"/>
    <col min="2" max="2" width="6.85546875" customWidth="1"/>
    <col min="3" max="3" width="16.85546875" customWidth="1"/>
    <col min="4" max="4" width="5.85546875" customWidth="1"/>
    <col min="5" max="5" width="5.42578125" customWidth="1"/>
    <col min="6" max="6" width="5.28515625" customWidth="1"/>
    <col min="7" max="7" width="5.42578125" customWidth="1"/>
    <col min="8" max="8" width="7.140625" customWidth="1"/>
    <col min="9" max="9" width="3.85546875" customWidth="1"/>
    <col min="10" max="10" width="4.42578125" customWidth="1"/>
    <col min="11" max="11" width="4.5703125" customWidth="1"/>
    <col min="12" max="12" width="6" customWidth="1"/>
    <col min="13" max="13" width="4.140625" customWidth="1"/>
    <col min="14" max="14" width="4.85546875" customWidth="1"/>
    <col min="15" max="15" width="4.7109375" customWidth="1"/>
    <col min="16" max="16" width="6.42578125" customWidth="1"/>
    <col min="17" max="17" width="4.7109375" customWidth="1"/>
    <col min="18" max="18" width="4.5703125" customWidth="1"/>
    <col min="19" max="19" width="4.28515625" customWidth="1"/>
    <col min="20" max="20" width="5.5703125" customWidth="1"/>
    <col min="21" max="21" width="5.7109375" customWidth="1"/>
    <col min="22" max="22" width="6" customWidth="1"/>
    <col min="23" max="23" width="5.42578125" customWidth="1"/>
    <col min="24" max="24" width="7.28515625" customWidth="1"/>
  </cols>
  <sheetData>
    <row r="1" spans="1:24" ht="56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 t="s">
        <v>14</v>
      </c>
      <c r="C3" s="2" t="s">
        <v>98</v>
      </c>
      <c r="D3" s="2">
        <v>32</v>
      </c>
      <c r="E3" s="2">
        <v>0</v>
      </c>
      <c r="F3" s="2">
        <v>1</v>
      </c>
      <c r="G3" s="2">
        <v>2</v>
      </c>
      <c r="H3" s="38">
        <f t="shared" ref="H3:H8" si="0">(E3+F3+G3)/D3</f>
        <v>9.375E-2</v>
      </c>
      <c r="I3" s="2">
        <v>6</v>
      </c>
      <c r="J3" s="2">
        <v>6</v>
      </c>
      <c r="K3" s="2">
        <v>3</v>
      </c>
      <c r="L3" s="38">
        <f t="shared" ref="L3:L8" si="1">(I3+J3+K3)/D3</f>
        <v>0.46875</v>
      </c>
      <c r="M3" s="2">
        <v>1</v>
      </c>
      <c r="N3" s="2">
        <v>2</v>
      </c>
      <c r="O3" s="2">
        <v>6</v>
      </c>
      <c r="P3" s="38">
        <f t="shared" ref="P3:P8" si="2">(M3+N3+O3)/D3</f>
        <v>0.28125</v>
      </c>
      <c r="Q3" s="2">
        <v>2</v>
      </c>
      <c r="R3" s="2">
        <v>3</v>
      </c>
      <c r="S3" s="2"/>
      <c r="T3" s="42">
        <f t="shared" ref="T3:T8" si="3">(Q3+R3+S3)/D3</f>
        <v>0.15625</v>
      </c>
      <c r="U3" s="38">
        <f t="shared" ref="U3:U8" si="4">H3+L3</f>
        <v>0.5625</v>
      </c>
      <c r="V3" s="42">
        <f>H3+L3+P3</f>
        <v>0.84375</v>
      </c>
      <c r="W3" s="5">
        <f>E3*12+F3*11+G3*10+I3*9+J3*8+K3*7+M3*6+N3*5+O3*4+Q3*3+R3*2+S3*1</f>
        <v>206</v>
      </c>
      <c r="X3" s="52">
        <f>ROUND(W3/D3,1)</f>
        <v>6.4</v>
      </c>
    </row>
    <row r="4" spans="1:24" x14ac:dyDescent="0.25">
      <c r="A4" s="2"/>
      <c r="B4" s="13" t="s">
        <v>15</v>
      </c>
      <c r="C4" s="2" t="s">
        <v>95</v>
      </c>
      <c r="D4" s="2">
        <v>28</v>
      </c>
      <c r="E4" s="2">
        <v>0</v>
      </c>
      <c r="F4" s="2">
        <v>0</v>
      </c>
      <c r="G4" s="2">
        <v>1</v>
      </c>
      <c r="H4" s="38">
        <f t="shared" si="0"/>
        <v>3.5714285714285712E-2</v>
      </c>
      <c r="I4" s="2">
        <v>1</v>
      </c>
      <c r="J4" s="2">
        <v>0</v>
      </c>
      <c r="K4" s="2">
        <v>2</v>
      </c>
      <c r="L4" s="38">
        <f t="shared" si="1"/>
        <v>0.10714285714285714</v>
      </c>
      <c r="M4" s="2">
        <v>4</v>
      </c>
      <c r="N4" s="2">
        <v>5</v>
      </c>
      <c r="O4" s="2">
        <v>6</v>
      </c>
      <c r="P4" s="38">
        <f t="shared" si="2"/>
        <v>0.5357142857142857</v>
      </c>
      <c r="Q4" s="2">
        <v>6</v>
      </c>
      <c r="R4" s="2">
        <v>3</v>
      </c>
      <c r="S4" s="2"/>
      <c r="T4" s="42">
        <f t="shared" si="3"/>
        <v>0.32142857142857145</v>
      </c>
      <c r="U4" s="38">
        <f t="shared" si="4"/>
        <v>0.14285714285714285</v>
      </c>
      <c r="V4" s="42">
        <f t="shared" ref="V4:V8" si="5">H4+L4+P4</f>
        <v>0.6785714285714286</v>
      </c>
      <c r="W4" s="5">
        <f t="shared" ref="W4:W8" si="6">E4*12+F4*11+G4*10+I4*9+J4*8+K4*7+M4*6+N4*5+O4*4+Q4*3+R4*2+S4*1</f>
        <v>130</v>
      </c>
      <c r="X4" s="52">
        <f t="shared" ref="X4:X8" si="7">ROUND(W4/D4,1)</f>
        <v>4.5999999999999996</v>
      </c>
    </row>
    <row r="5" spans="1:24" x14ac:dyDescent="0.25">
      <c r="A5" s="2"/>
      <c r="B5" s="13" t="s">
        <v>16</v>
      </c>
      <c r="C5" s="2" t="s">
        <v>98</v>
      </c>
      <c r="D5" s="2">
        <v>28</v>
      </c>
      <c r="E5" s="2">
        <v>0</v>
      </c>
      <c r="F5" s="2">
        <v>1</v>
      </c>
      <c r="G5" s="2">
        <v>4</v>
      </c>
      <c r="H5" s="38">
        <f t="shared" si="0"/>
        <v>0.17857142857142858</v>
      </c>
      <c r="I5" s="2">
        <v>1</v>
      </c>
      <c r="J5" s="2">
        <v>2</v>
      </c>
      <c r="K5" s="2">
        <v>1</v>
      </c>
      <c r="L5" s="38">
        <f t="shared" si="1"/>
        <v>0.14285714285714285</v>
      </c>
      <c r="M5" s="2">
        <v>3</v>
      </c>
      <c r="N5" s="2">
        <v>4</v>
      </c>
      <c r="O5" s="2">
        <v>5</v>
      </c>
      <c r="P5" s="38">
        <f t="shared" si="2"/>
        <v>0.42857142857142855</v>
      </c>
      <c r="Q5" s="2">
        <v>5</v>
      </c>
      <c r="R5" s="2">
        <v>2</v>
      </c>
      <c r="S5" s="2"/>
      <c r="T5" s="42">
        <f t="shared" si="3"/>
        <v>0.25</v>
      </c>
      <c r="U5" s="38">
        <f t="shared" si="4"/>
        <v>0.3214285714285714</v>
      </c>
      <c r="V5" s="42">
        <f t="shared" si="5"/>
        <v>0.75</v>
      </c>
      <c r="W5" s="5">
        <f t="shared" si="6"/>
        <v>160</v>
      </c>
      <c r="X5" s="52">
        <f t="shared" si="7"/>
        <v>5.7</v>
      </c>
    </row>
    <row r="6" spans="1:24" x14ac:dyDescent="0.25">
      <c r="A6" s="2"/>
      <c r="B6" s="13" t="s">
        <v>17</v>
      </c>
      <c r="C6" s="2" t="s">
        <v>98</v>
      </c>
      <c r="D6" s="2">
        <v>25</v>
      </c>
      <c r="E6" s="2">
        <v>0</v>
      </c>
      <c r="F6" s="2">
        <v>0</v>
      </c>
      <c r="G6" s="2">
        <v>1</v>
      </c>
      <c r="H6" s="38">
        <f t="shared" si="0"/>
        <v>0.04</v>
      </c>
      <c r="I6" s="2">
        <v>2</v>
      </c>
      <c r="J6" s="2">
        <v>3</v>
      </c>
      <c r="K6" s="2">
        <v>0</v>
      </c>
      <c r="L6" s="38">
        <f t="shared" si="1"/>
        <v>0.2</v>
      </c>
      <c r="M6" s="2">
        <v>4</v>
      </c>
      <c r="N6" s="2">
        <v>1</v>
      </c>
      <c r="O6" s="2">
        <v>5</v>
      </c>
      <c r="P6" s="38">
        <f t="shared" si="2"/>
        <v>0.4</v>
      </c>
      <c r="Q6" s="2">
        <v>7</v>
      </c>
      <c r="R6" s="2">
        <v>1</v>
      </c>
      <c r="S6" s="2"/>
      <c r="T6" s="42">
        <f t="shared" si="3"/>
        <v>0.32</v>
      </c>
      <c r="U6" s="38">
        <f t="shared" si="4"/>
        <v>0.24000000000000002</v>
      </c>
      <c r="V6" s="42">
        <f t="shared" si="5"/>
        <v>0.64</v>
      </c>
      <c r="W6" s="5">
        <f t="shared" si="6"/>
        <v>124</v>
      </c>
      <c r="X6" s="52">
        <f t="shared" si="7"/>
        <v>5</v>
      </c>
    </row>
    <row r="7" spans="1:24" x14ac:dyDescent="0.25">
      <c r="A7" s="2"/>
      <c r="B7" s="13" t="s">
        <v>18</v>
      </c>
      <c r="C7" s="2" t="s">
        <v>95</v>
      </c>
      <c r="D7" s="2">
        <v>29</v>
      </c>
      <c r="E7" s="2">
        <v>0</v>
      </c>
      <c r="F7" s="2">
        <v>4</v>
      </c>
      <c r="G7" s="2">
        <v>5</v>
      </c>
      <c r="H7" s="38">
        <f t="shared" si="0"/>
        <v>0.31034482758620691</v>
      </c>
      <c r="I7" s="2">
        <v>2</v>
      </c>
      <c r="J7" s="2">
        <v>3</v>
      </c>
      <c r="K7" s="2">
        <v>0</v>
      </c>
      <c r="L7" s="38">
        <f t="shared" si="1"/>
        <v>0.17241379310344829</v>
      </c>
      <c r="M7" s="2">
        <v>4</v>
      </c>
      <c r="N7" s="2">
        <v>1</v>
      </c>
      <c r="O7" s="2">
        <v>8</v>
      </c>
      <c r="P7" s="38">
        <f t="shared" si="2"/>
        <v>0.44827586206896552</v>
      </c>
      <c r="Q7" s="2">
        <v>2</v>
      </c>
      <c r="R7" s="2">
        <v>0</v>
      </c>
      <c r="S7" s="2"/>
      <c r="T7" s="42">
        <f t="shared" si="3"/>
        <v>6.8965517241379309E-2</v>
      </c>
      <c r="U7" s="38">
        <f t="shared" si="4"/>
        <v>0.48275862068965519</v>
      </c>
      <c r="V7" s="42">
        <f t="shared" si="5"/>
        <v>0.93103448275862077</v>
      </c>
      <c r="W7" s="5">
        <f t="shared" si="6"/>
        <v>203</v>
      </c>
      <c r="X7" s="52">
        <f t="shared" si="7"/>
        <v>7</v>
      </c>
    </row>
    <row r="8" spans="1:24" x14ac:dyDescent="0.25">
      <c r="A8" s="2"/>
      <c r="B8" s="13" t="s">
        <v>19</v>
      </c>
      <c r="C8" s="2" t="s">
        <v>95</v>
      </c>
      <c r="D8" s="2">
        <v>26</v>
      </c>
      <c r="E8" s="2">
        <v>5</v>
      </c>
      <c r="F8" s="2">
        <v>4</v>
      </c>
      <c r="G8" s="2">
        <v>1</v>
      </c>
      <c r="H8" s="38">
        <f t="shared" si="0"/>
        <v>0.38461538461538464</v>
      </c>
      <c r="I8" s="2">
        <v>3</v>
      </c>
      <c r="J8" s="2">
        <v>2</v>
      </c>
      <c r="K8" s="2">
        <v>6</v>
      </c>
      <c r="L8" s="38">
        <f t="shared" si="1"/>
        <v>0.42307692307692307</v>
      </c>
      <c r="M8" s="2">
        <v>2</v>
      </c>
      <c r="N8" s="2">
        <v>3</v>
      </c>
      <c r="O8" s="2">
        <v>6</v>
      </c>
      <c r="P8" s="38">
        <f t="shared" si="2"/>
        <v>0.42307692307692307</v>
      </c>
      <c r="Q8" s="2">
        <v>2</v>
      </c>
      <c r="R8" s="2">
        <v>1</v>
      </c>
      <c r="S8" s="2"/>
      <c r="T8" s="42">
        <f t="shared" si="3"/>
        <v>0.11538461538461539</v>
      </c>
      <c r="U8" s="38">
        <f t="shared" si="4"/>
        <v>0.80769230769230771</v>
      </c>
      <c r="V8" s="42">
        <f t="shared" si="5"/>
        <v>1.2307692307692308</v>
      </c>
      <c r="W8" s="5">
        <f t="shared" si="6"/>
        <v>258</v>
      </c>
      <c r="X8" s="52">
        <f t="shared" si="7"/>
        <v>9.9</v>
      </c>
    </row>
    <row r="9" spans="1:24" x14ac:dyDescent="0.25">
      <c r="D9" s="11">
        <f>SUM(D3:D8)</f>
        <v>168</v>
      </c>
      <c r="E9" s="11">
        <f>SUM(E3:E8)</f>
        <v>5</v>
      </c>
      <c r="F9" s="11">
        <f>SUM(F3:F8)</f>
        <v>10</v>
      </c>
      <c r="G9" s="11">
        <f>SUM(G3:G8)</f>
        <v>14</v>
      </c>
      <c r="H9" s="39">
        <f>SUM(E9:G9)/D9</f>
        <v>0.17261904761904762</v>
      </c>
      <c r="I9" s="11">
        <f>SUM(I3:I8)</f>
        <v>15</v>
      </c>
      <c r="J9" s="11">
        <f>SUM(J3:J8)</f>
        <v>16</v>
      </c>
      <c r="K9" s="11">
        <f>SUM(K3:K8)</f>
        <v>12</v>
      </c>
      <c r="L9" s="39">
        <f>SUM(I9:K9)/D9</f>
        <v>0.25595238095238093</v>
      </c>
      <c r="M9" s="11">
        <f>SUM(M3:M8)</f>
        <v>18</v>
      </c>
      <c r="N9" s="11">
        <f>SUM(N3:N8)</f>
        <v>16</v>
      </c>
      <c r="O9" s="11">
        <f>SUM(O3:O8)</f>
        <v>36</v>
      </c>
      <c r="P9" s="39">
        <f>SUM(M9:O9)/D9</f>
        <v>0.41666666666666669</v>
      </c>
      <c r="Q9" s="11">
        <f>SUM(Q3:Q8)</f>
        <v>24</v>
      </c>
      <c r="R9" s="11">
        <f>SUM(R3:R8)</f>
        <v>10</v>
      </c>
      <c r="S9" s="11">
        <f>SUM(S3:S8)</f>
        <v>0</v>
      </c>
      <c r="T9" s="39">
        <f>(Q9+R9+S9)/D9</f>
        <v>0.20238095238095238</v>
      </c>
      <c r="U9" s="15">
        <f>SUM(E9:G9,I9:K9)/D9</f>
        <v>0.42857142857142855</v>
      </c>
      <c r="V9" s="15">
        <f>SUM(E9:G9,I9:K9,M9:O9)/D9</f>
        <v>0.84523809523809523</v>
      </c>
      <c r="W9" s="2">
        <f>SUM(W3:W8)</f>
        <v>1081</v>
      </c>
      <c r="X9" s="14">
        <f>W9/D9</f>
        <v>6.4345238095238093</v>
      </c>
    </row>
  </sheetData>
  <mergeCells count="12">
    <mergeCell ref="I1:L1"/>
    <mergeCell ref="A1:A2"/>
    <mergeCell ref="B1:B2"/>
    <mergeCell ref="C1:C2"/>
    <mergeCell ref="D1:D2"/>
    <mergeCell ref="E1:H1"/>
    <mergeCell ref="W1:W2"/>
    <mergeCell ref="M1:P1"/>
    <mergeCell ref="Q1:T1"/>
    <mergeCell ref="U1:U2"/>
    <mergeCell ref="X1:X2"/>
    <mergeCell ref="V1:V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B1" zoomScale="130" zoomScaleNormal="130" workbookViewId="0">
      <selection activeCell="Y16" sqref="Y16"/>
    </sheetView>
  </sheetViews>
  <sheetFormatPr defaultRowHeight="15" x14ac:dyDescent="0.25"/>
  <cols>
    <col min="1" max="1" width="4.140625" customWidth="1"/>
    <col min="2" max="2" width="6.85546875" customWidth="1"/>
    <col min="3" max="3" width="17.85546875" customWidth="1"/>
    <col min="4" max="4" width="4.85546875" customWidth="1"/>
    <col min="5" max="5" width="3.85546875" customWidth="1"/>
    <col min="6" max="6" width="4.5703125" customWidth="1"/>
    <col min="7" max="7" width="5.5703125" customWidth="1"/>
    <col min="8" max="8" width="6" customWidth="1"/>
    <col min="9" max="10" width="5.42578125" customWidth="1"/>
    <col min="11" max="11" width="4.85546875" customWidth="1"/>
    <col min="12" max="12" width="6.28515625" customWidth="1"/>
    <col min="13" max="13" width="5.42578125" customWidth="1"/>
    <col min="14" max="14" width="5.7109375" customWidth="1"/>
    <col min="15" max="15" width="5.5703125" customWidth="1"/>
    <col min="16" max="16" width="6.42578125" customWidth="1"/>
    <col min="17" max="17" width="5" customWidth="1"/>
    <col min="18" max="18" width="5.140625" customWidth="1"/>
    <col min="19" max="19" width="4.7109375" customWidth="1"/>
    <col min="20" max="20" width="6.7109375" customWidth="1"/>
    <col min="21" max="22" width="6.140625" customWidth="1"/>
    <col min="23" max="23" width="5.42578125" customWidth="1"/>
    <col min="24" max="24" width="5.85546875" customWidth="1"/>
  </cols>
  <sheetData>
    <row r="1" spans="1:24" ht="60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13" t="s">
        <v>14</v>
      </c>
      <c r="C3" s="2" t="s">
        <v>98</v>
      </c>
      <c r="D3" s="2">
        <v>32</v>
      </c>
      <c r="E3" s="2">
        <v>0</v>
      </c>
      <c r="F3" s="2">
        <v>0</v>
      </c>
      <c r="G3" s="2">
        <v>3</v>
      </c>
      <c r="H3" s="38">
        <f t="shared" ref="H3:H8" si="0">(E3+F3+G3)/D3</f>
        <v>9.375E-2</v>
      </c>
      <c r="I3" s="2">
        <v>6</v>
      </c>
      <c r="J3" s="2">
        <v>6</v>
      </c>
      <c r="K3" s="2">
        <v>4</v>
      </c>
      <c r="L3" s="38">
        <f t="shared" ref="L3:L8" si="1">(I3+J3+K3)/D3</f>
        <v>0.5</v>
      </c>
      <c r="M3" s="2">
        <v>0</v>
      </c>
      <c r="N3" s="2">
        <v>3</v>
      </c>
      <c r="O3" s="2">
        <v>6</v>
      </c>
      <c r="P3" s="38">
        <f t="shared" ref="P3:P8" si="2">(M3+N3+O3)/D3</f>
        <v>0.28125</v>
      </c>
      <c r="Q3" s="2">
        <v>3</v>
      </c>
      <c r="R3" s="2">
        <v>1</v>
      </c>
      <c r="S3" s="2"/>
      <c r="T3" s="42">
        <f t="shared" ref="T3:T9" si="3">(Q3+R3+S3)/D3</f>
        <v>0.125</v>
      </c>
      <c r="U3" s="38">
        <f t="shared" ref="U3:U8" si="4">H3+L3</f>
        <v>0.59375</v>
      </c>
      <c r="V3" s="38">
        <f>H3+L3+P3</f>
        <v>0.875</v>
      </c>
      <c r="W3" s="2">
        <f>E3*12+F3*11+G3*10+I3*9+J3*8+K3*7+M3*6+N3*5+O3*4+Q3*3+R3*2+S3*1</f>
        <v>210</v>
      </c>
      <c r="X3" s="93">
        <f>ROUND(W3/D3,1)</f>
        <v>6.6</v>
      </c>
    </row>
    <row r="4" spans="1:24" x14ac:dyDescent="0.25">
      <c r="A4" s="2"/>
      <c r="B4" s="13" t="s">
        <v>15</v>
      </c>
      <c r="C4" s="2" t="s">
        <v>98</v>
      </c>
      <c r="D4" s="2">
        <v>28</v>
      </c>
      <c r="E4" s="2">
        <v>0</v>
      </c>
      <c r="F4" s="2">
        <v>0</v>
      </c>
      <c r="G4" s="2">
        <v>0</v>
      </c>
      <c r="H4" s="38">
        <f t="shared" si="0"/>
        <v>0</v>
      </c>
      <c r="I4" s="2">
        <v>2</v>
      </c>
      <c r="J4" s="2">
        <v>1</v>
      </c>
      <c r="K4" s="2">
        <v>3</v>
      </c>
      <c r="L4" s="38">
        <f t="shared" si="1"/>
        <v>0.21428571428571427</v>
      </c>
      <c r="M4" s="2">
        <v>3</v>
      </c>
      <c r="N4" s="2">
        <v>5</v>
      </c>
      <c r="O4" s="2">
        <v>7</v>
      </c>
      <c r="P4" s="38">
        <f t="shared" si="2"/>
        <v>0.5357142857142857</v>
      </c>
      <c r="Q4" s="2">
        <v>2</v>
      </c>
      <c r="R4" s="2">
        <v>5</v>
      </c>
      <c r="S4" s="2"/>
      <c r="T4" s="42">
        <f t="shared" si="3"/>
        <v>0.25</v>
      </c>
      <c r="U4" s="38">
        <f t="shared" si="4"/>
        <v>0.21428571428571427</v>
      </c>
      <c r="V4" s="38">
        <f t="shared" ref="V4:V8" si="5">H4+L4+P4</f>
        <v>0.75</v>
      </c>
      <c r="W4" s="2">
        <f t="shared" ref="W4:W8" si="6">E4*12+F4*11+G4*10+I4*9+J4*8+K4*7+M4*6+N4*5+O4*4+Q4*3+R4*2+S4*1</f>
        <v>134</v>
      </c>
      <c r="X4" s="93">
        <f t="shared" ref="X4:X8" si="7">ROUND(W4/D4,1)</f>
        <v>4.8</v>
      </c>
    </row>
    <row r="5" spans="1:24" x14ac:dyDescent="0.25">
      <c r="A5" s="2"/>
      <c r="B5" s="13" t="s">
        <v>16</v>
      </c>
      <c r="C5" s="2" t="s">
        <v>95</v>
      </c>
      <c r="D5" s="2">
        <v>28</v>
      </c>
      <c r="E5" s="2">
        <v>0</v>
      </c>
      <c r="F5" s="2">
        <v>1</v>
      </c>
      <c r="G5" s="2">
        <v>3</v>
      </c>
      <c r="H5" s="38">
        <f t="shared" si="0"/>
        <v>0.14285714285714285</v>
      </c>
      <c r="I5" s="2">
        <v>1</v>
      </c>
      <c r="J5" s="2">
        <v>1</v>
      </c>
      <c r="K5" s="2">
        <v>5</v>
      </c>
      <c r="L5" s="38">
        <f t="shared" si="1"/>
        <v>0.25</v>
      </c>
      <c r="M5" s="2">
        <v>5</v>
      </c>
      <c r="N5" s="2">
        <v>2</v>
      </c>
      <c r="O5" s="2">
        <v>3</v>
      </c>
      <c r="P5" s="38">
        <f t="shared" si="2"/>
        <v>0.35714285714285715</v>
      </c>
      <c r="Q5" s="2">
        <v>6</v>
      </c>
      <c r="R5" s="2">
        <v>1</v>
      </c>
      <c r="S5" s="2"/>
      <c r="T5" s="42">
        <f t="shared" si="3"/>
        <v>0.25</v>
      </c>
      <c r="U5" s="38">
        <f t="shared" si="4"/>
        <v>0.39285714285714285</v>
      </c>
      <c r="V5" s="38">
        <f t="shared" si="5"/>
        <v>0.75</v>
      </c>
      <c r="W5" s="2">
        <f t="shared" si="6"/>
        <v>165</v>
      </c>
      <c r="X5" s="93">
        <f t="shared" si="7"/>
        <v>5.9</v>
      </c>
    </row>
    <row r="6" spans="1:24" x14ac:dyDescent="0.25">
      <c r="A6" s="2"/>
      <c r="B6" s="13" t="s">
        <v>17</v>
      </c>
      <c r="C6" s="2" t="s">
        <v>98</v>
      </c>
      <c r="D6" s="2">
        <v>25</v>
      </c>
      <c r="E6" s="2">
        <v>0</v>
      </c>
      <c r="F6" s="2">
        <v>0</v>
      </c>
      <c r="G6" s="2">
        <v>3</v>
      </c>
      <c r="H6" s="38">
        <f t="shared" si="0"/>
        <v>0.12</v>
      </c>
      <c r="I6" s="2">
        <v>3</v>
      </c>
      <c r="J6" s="2">
        <v>2</v>
      </c>
      <c r="K6" s="2">
        <v>3</v>
      </c>
      <c r="L6" s="38">
        <f t="shared" si="1"/>
        <v>0.32</v>
      </c>
      <c r="M6" s="2">
        <v>2</v>
      </c>
      <c r="N6" s="2">
        <v>2</v>
      </c>
      <c r="O6" s="2">
        <v>6</v>
      </c>
      <c r="P6" s="38">
        <f t="shared" si="2"/>
        <v>0.4</v>
      </c>
      <c r="Q6" s="2">
        <v>5</v>
      </c>
      <c r="R6" s="2">
        <v>0</v>
      </c>
      <c r="S6" s="2"/>
      <c r="T6" s="42">
        <f t="shared" si="3"/>
        <v>0.2</v>
      </c>
      <c r="U6" s="38">
        <f t="shared" si="4"/>
        <v>0.44</v>
      </c>
      <c r="V6" s="38">
        <f t="shared" si="5"/>
        <v>0.84000000000000008</v>
      </c>
      <c r="W6" s="2">
        <f t="shared" si="6"/>
        <v>155</v>
      </c>
      <c r="X6" s="93">
        <f t="shared" si="7"/>
        <v>6.2</v>
      </c>
    </row>
    <row r="7" spans="1:24" x14ac:dyDescent="0.25">
      <c r="A7" s="2"/>
      <c r="B7" s="13" t="s">
        <v>18</v>
      </c>
      <c r="C7" s="2" t="s">
        <v>95</v>
      </c>
      <c r="D7" s="2">
        <v>29</v>
      </c>
      <c r="E7" s="2">
        <v>0</v>
      </c>
      <c r="F7" s="2">
        <v>2</v>
      </c>
      <c r="G7" s="2">
        <v>3</v>
      </c>
      <c r="H7" s="38">
        <f t="shared" si="0"/>
        <v>0.17241379310344829</v>
      </c>
      <c r="I7" s="2">
        <v>5</v>
      </c>
      <c r="J7" s="2">
        <v>1</v>
      </c>
      <c r="K7" s="2">
        <v>1</v>
      </c>
      <c r="L7" s="38">
        <f t="shared" si="1"/>
        <v>0.2413793103448276</v>
      </c>
      <c r="M7" s="2">
        <v>3</v>
      </c>
      <c r="N7" s="2">
        <v>4</v>
      </c>
      <c r="O7" s="2">
        <v>9</v>
      </c>
      <c r="P7" s="38">
        <f t="shared" si="2"/>
        <v>0.55172413793103448</v>
      </c>
      <c r="Q7" s="2">
        <v>1</v>
      </c>
      <c r="R7" s="2">
        <v>0</v>
      </c>
      <c r="S7" s="2"/>
      <c r="T7" s="42">
        <f t="shared" si="3"/>
        <v>3.4482758620689655E-2</v>
      </c>
      <c r="U7" s="38">
        <f t="shared" si="4"/>
        <v>0.41379310344827591</v>
      </c>
      <c r="V7" s="38">
        <f t="shared" si="5"/>
        <v>0.96551724137931039</v>
      </c>
      <c r="W7" s="2">
        <f t="shared" si="6"/>
        <v>189</v>
      </c>
      <c r="X7" s="93">
        <f t="shared" si="7"/>
        <v>6.5</v>
      </c>
    </row>
    <row r="8" spans="1:24" x14ac:dyDescent="0.25">
      <c r="A8" s="2"/>
      <c r="B8" s="13" t="s">
        <v>19</v>
      </c>
      <c r="C8" s="2" t="s">
        <v>98</v>
      </c>
      <c r="D8" s="2">
        <v>26</v>
      </c>
      <c r="E8" s="2">
        <v>0</v>
      </c>
      <c r="F8" s="2">
        <v>0</v>
      </c>
      <c r="G8" s="2">
        <v>1</v>
      </c>
      <c r="H8" s="38">
        <f t="shared" si="0"/>
        <v>3.8461538461538464E-2</v>
      </c>
      <c r="I8" s="2">
        <v>4</v>
      </c>
      <c r="J8" s="2">
        <v>1</v>
      </c>
      <c r="K8" s="2">
        <v>5</v>
      </c>
      <c r="L8" s="38">
        <f t="shared" si="1"/>
        <v>0.38461538461538464</v>
      </c>
      <c r="M8" s="2">
        <v>2</v>
      </c>
      <c r="N8" s="2">
        <v>4</v>
      </c>
      <c r="O8" s="2">
        <v>6</v>
      </c>
      <c r="P8" s="38">
        <f t="shared" si="2"/>
        <v>0.46153846153846156</v>
      </c>
      <c r="Q8" s="2">
        <v>3</v>
      </c>
      <c r="R8" s="2">
        <v>0</v>
      </c>
      <c r="S8" s="2"/>
      <c r="T8" s="42">
        <f t="shared" si="3"/>
        <v>0.11538461538461539</v>
      </c>
      <c r="U8" s="38">
        <f t="shared" si="4"/>
        <v>0.42307692307692313</v>
      </c>
      <c r="V8" s="38">
        <f t="shared" si="5"/>
        <v>0.88461538461538469</v>
      </c>
      <c r="W8" s="2">
        <f t="shared" si="6"/>
        <v>154</v>
      </c>
      <c r="X8" s="93">
        <f t="shared" si="7"/>
        <v>5.9</v>
      </c>
    </row>
    <row r="9" spans="1:24" x14ac:dyDescent="0.25">
      <c r="D9" s="11">
        <f>SUM(D3:D8)</f>
        <v>168</v>
      </c>
      <c r="E9" s="11">
        <f>SUM(E3:E8)</f>
        <v>0</v>
      </c>
      <c r="F9" s="11">
        <f>SUM(F3:F8)</f>
        <v>3</v>
      </c>
      <c r="G9" s="11">
        <f>SUM(G3:G8)</f>
        <v>13</v>
      </c>
      <c r="H9" s="40">
        <f>SUM(E9:G9)/D9</f>
        <v>9.5238095238095233E-2</v>
      </c>
      <c r="I9" s="11">
        <f>SUM(I3:I8)</f>
        <v>21</v>
      </c>
      <c r="J9" s="11">
        <f>SUM(J3:J8)</f>
        <v>12</v>
      </c>
      <c r="K9" s="11">
        <f>SUM(K3:K8)</f>
        <v>21</v>
      </c>
      <c r="L9" s="40">
        <f>SUM(I9:K9)/D9</f>
        <v>0.32142857142857145</v>
      </c>
      <c r="M9" s="11">
        <f>SUM(M3:M8)</f>
        <v>15</v>
      </c>
      <c r="N9" s="11">
        <f>SUM(N3:N8)</f>
        <v>20</v>
      </c>
      <c r="O9" s="11">
        <f>SUM(O3:O8)</f>
        <v>37</v>
      </c>
      <c r="P9" s="40">
        <f>SUM(M9:O9)/D9</f>
        <v>0.42857142857142855</v>
      </c>
      <c r="Q9" s="11">
        <f>SUM(Q3:Q8)</f>
        <v>20</v>
      </c>
      <c r="R9" s="11">
        <f>SUM(R3:R8)</f>
        <v>7</v>
      </c>
      <c r="S9" s="11">
        <f>SUM(S3:S8)</f>
        <v>0</v>
      </c>
      <c r="T9" s="40">
        <f t="shared" si="3"/>
        <v>0.16071428571428573</v>
      </c>
      <c r="U9" s="41">
        <f>SUM(E9:G9,I9:K9)/D9</f>
        <v>0.41666666666666669</v>
      </c>
      <c r="V9" s="41">
        <f>SUM(E9:G9,I9:K9,M9:O9)/D9</f>
        <v>0.84523809523809523</v>
      </c>
      <c r="W9" s="2">
        <f>SUM(W3:W8)</f>
        <v>1007</v>
      </c>
      <c r="X9" s="94">
        <f>W9/D9</f>
        <v>5.9940476190476186</v>
      </c>
    </row>
  </sheetData>
  <mergeCells count="12">
    <mergeCell ref="I1:L1"/>
    <mergeCell ref="A1:A2"/>
    <mergeCell ref="B1:B2"/>
    <mergeCell ref="C1:C2"/>
    <mergeCell ref="D1:D2"/>
    <mergeCell ref="E1:H1"/>
    <mergeCell ref="W1:W2"/>
    <mergeCell ref="M1:P1"/>
    <mergeCell ref="Q1:T1"/>
    <mergeCell ref="U1:U2"/>
    <mergeCell ref="X1:X2"/>
    <mergeCell ref="V1:V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110" zoomScaleNormal="110" workbookViewId="0">
      <selection activeCell="X17" sqref="X17"/>
    </sheetView>
  </sheetViews>
  <sheetFormatPr defaultRowHeight="15" x14ac:dyDescent="0.25"/>
  <cols>
    <col min="1" max="1" width="4.85546875" customWidth="1"/>
    <col min="2" max="2" width="6" customWidth="1"/>
    <col min="3" max="3" width="26.28515625" bestFit="1" customWidth="1"/>
    <col min="4" max="4" width="6" customWidth="1"/>
    <col min="5" max="5" width="4.85546875" customWidth="1"/>
    <col min="6" max="6" width="5.140625" customWidth="1"/>
    <col min="7" max="7" width="4.85546875" customWidth="1"/>
    <col min="8" max="8" width="7.28515625" customWidth="1"/>
    <col min="9" max="9" width="4.7109375" customWidth="1"/>
    <col min="10" max="10" width="4.85546875" customWidth="1"/>
    <col min="11" max="11" width="5.28515625" customWidth="1"/>
    <col min="12" max="12" width="6.28515625" customWidth="1"/>
    <col min="13" max="14" width="4.42578125" customWidth="1"/>
    <col min="15" max="15" width="4.140625" customWidth="1"/>
    <col min="16" max="16" width="6.7109375" customWidth="1"/>
    <col min="17" max="19" width="4.5703125" customWidth="1"/>
    <col min="20" max="20" width="5.140625" customWidth="1"/>
    <col min="21" max="21" width="5.42578125" customWidth="1"/>
    <col min="22" max="22" width="5.5703125" customWidth="1"/>
    <col min="23" max="23" width="5.42578125" customWidth="1"/>
    <col min="24" max="24" width="5.7109375" customWidth="1"/>
  </cols>
  <sheetData>
    <row r="1" spans="1:24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31" t="s">
        <v>63</v>
      </c>
      <c r="W1" s="129"/>
      <c r="X1" s="108" t="s">
        <v>22</v>
      </c>
    </row>
    <row r="2" spans="1:24" ht="48.7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30"/>
      <c r="X2" s="108"/>
    </row>
    <row r="3" spans="1:24" x14ac:dyDescent="0.25">
      <c r="A3" s="34">
        <v>1</v>
      </c>
      <c r="B3" s="36" t="s">
        <v>8</v>
      </c>
      <c r="C3" s="34"/>
      <c r="D3" s="34"/>
      <c r="E3" s="34"/>
      <c r="F3" s="34"/>
      <c r="G3" s="34"/>
      <c r="H3" s="45" t="e">
        <f>(E3+F3+G3)/D3</f>
        <v>#DIV/0!</v>
      </c>
      <c r="I3" s="34"/>
      <c r="J3" s="34"/>
      <c r="K3" s="34"/>
      <c r="L3" s="45" t="e">
        <f>(I3+J3+K3)/D3</f>
        <v>#DIV/0!</v>
      </c>
      <c r="M3" s="34"/>
      <c r="N3" s="34"/>
      <c r="O3" s="34"/>
      <c r="P3" s="45" t="e">
        <f>(M3+N3+O3)/D3</f>
        <v>#DIV/0!</v>
      </c>
      <c r="Q3" s="34"/>
      <c r="R3" s="34"/>
      <c r="S3" s="34"/>
      <c r="T3" s="46" t="e">
        <f>(Q3+R3+S3)/D3</f>
        <v>#DIV/0!</v>
      </c>
      <c r="U3" s="45" t="e">
        <f>H3+L3</f>
        <v>#DIV/0!</v>
      </c>
      <c r="V3" s="45" t="e">
        <f>H3+L3+P3</f>
        <v>#DIV/0!</v>
      </c>
      <c r="W3" s="34">
        <f>E3*12+F3*11+G3*10+I3*9+J3*8+K3*7+M3*6+N3*5+O3*4+Q3*3+R3*2+S3*1</f>
        <v>0</v>
      </c>
      <c r="X3" s="34" t="e">
        <f>ROUND(W3/D3,1)</f>
        <v>#DIV/0!</v>
      </c>
    </row>
    <row r="4" spans="1:24" x14ac:dyDescent="0.25">
      <c r="A4" s="34">
        <v>2</v>
      </c>
      <c r="B4" s="36" t="s">
        <v>9</v>
      </c>
      <c r="C4" s="34"/>
      <c r="D4" s="34"/>
      <c r="E4" s="34"/>
      <c r="F4" s="34"/>
      <c r="G4" s="34"/>
      <c r="H4" s="45" t="e">
        <f t="shared" ref="H4:H16" si="0">(E4+F4+G4)/D4</f>
        <v>#DIV/0!</v>
      </c>
      <c r="I4" s="34"/>
      <c r="J4" s="34"/>
      <c r="K4" s="34"/>
      <c r="L4" s="45" t="e">
        <f t="shared" ref="L4:L16" si="1">(I4+J4+K4)/D4</f>
        <v>#DIV/0!</v>
      </c>
      <c r="M4" s="34"/>
      <c r="N4" s="34"/>
      <c r="O4" s="34"/>
      <c r="P4" s="45" t="e">
        <f t="shared" ref="P4:P16" si="2">(M4+N4+O4)/D4</f>
        <v>#DIV/0!</v>
      </c>
      <c r="Q4" s="34"/>
      <c r="R4" s="34"/>
      <c r="S4" s="34"/>
      <c r="T4" s="46" t="e">
        <f t="shared" ref="T4:T16" si="3">(Q4+R4+S4)/D4</f>
        <v>#DIV/0!</v>
      </c>
      <c r="U4" s="45" t="e">
        <f t="shared" ref="U4:U16" si="4">H4+L4</f>
        <v>#DIV/0!</v>
      </c>
      <c r="V4" s="45" t="e">
        <f t="shared" ref="V4:V16" si="5">H4+L4+P4</f>
        <v>#DIV/0!</v>
      </c>
      <c r="W4" s="34">
        <f t="shared" ref="W4:W16" si="6">E4*12+F4*11+G4*10+I4*9+J4*8+K4*7+M4*6+N4*5+O4*4+Q4*3+R4*2+S4*1</f>
        <v>0</v>
      </c>
      <c r="X4" s="34" t="e">
        <f t="shared" ref="X4:X16" si="7">ROUND(W4/D4,1)</f>
        <v>#DIV/0!</v>
      </c>
    </row>
    <row r="5" spans="1:24" s="18" customFormat="1" x14ac:dyDescent="0.25">
      <c r="A5" s="34">
        <v>3</v>
      </c>
      <c r="B5" s="13" t="s">
        <v>10</v>
      </c>
      <c r="C5" s="34"/>
      <c r="D5" s="34">
        <v>32</v>
      </c>
      <c r="E5" s="34">
        <v>0</v>
      </c>
      <c r="F5" s="34">
        <v>5</v>
      </c>
      <c r="G5" s="34">
        <v>4</v>
      </c>
      <c r="H5" s="45">
        <f t="shared" si="0"/>
        <v>0.28125</v>
      </c>
      <c r="I5" s="34">
        <v>4</v>
      </c>
      <c r="J5" s="34">
        <v>3</v>
      </c>
      <c r="K5" s="34">
        <v>1</v>
      </c>
      <c r="L5" s="45">
        <f t="shared" si="1"/>
        <v>0.25</v>
      </c>
      <c r="M5" s="34">
        <v>5</v>
      </c>
      <c r="N5" s="34">
        <v>4</v>
      </c>
      <c r="O5" s="34">
        <v>4</v>
      </c>
      <c r="P5" s="45">
        <f t="shared" si="2"/>
        <v>0.40625</v>
      </c>
      <c r="Q5" s="34">
        <v>2</v>
      </c>
      <c r="R5" s="34"/>
      <c r="S5" s="34"/>
      <c r="T5" s="46">
        <f t="shared" si="3"/>
        <v>6.25E-2</v>
      </c>
      <c r="U5" s="45">
        <f t="shared" si="4"/>
        <v>0.53125</v>
      </c>
      <c r="V5" s="45">
        <f t="shared" si="5"/>
        <v>0.9375</v>
      </c>
      <c r="W5" s="34">
        <f t="shared" si="6"/>
        <v>234</v>
      </c>
      <c r="X5" s="34">
        <f t="shared" si="7"/>
        <v>7.3</v>
      </c>
    </row>
    <row r="6" spans="1:24" s="18" customFormat="1" x14ac:dyDescent="0.25">
      <c r="A6" s="34">
        <v>4</v>
      </c>
      <c r="B6" s="13" t="s">
        <v>11</v>
      </c>
      <c r="C6" s="34"/>
      <c r="D6" s="34">
        <v>32</v>
      </c>
      <c r="E6" s="34">
        <v>0</v>
      </c>
      <c r="F6" s="34">
        <v>3</v>
      </c>
      <c r="G6" s="34">
        <v>2</v>
      </c>
      <c r="H6" s="45">
        <f t="shared" si="0"/>
        <v>0.15625</v>
      </c>
      <c r="I6" s="34">
        <v>2</v>
      </c>
      <c r="J6" s="34">
        <v>2</v>
      </c>
      <c r="K6" s="34">
        <v>6</v>
      </c>
      <c r="L6" s="45">
        <f t="shared" si="1"/>
        <v>0.3125</v>
      </c>
      <c r="M6" s="34">
        <v>3</v>
      </c>
      <c r="N6" s="34">
        <v>6</v>
      </c>
      <c r="O6" s="34">
        <v>4</v>
      </c>
      <c r="P6" s="45">
        <f t="shared" si="2"/>
        <v>0.40625</v>
      </c>
      <c r="Q6" s="34">
        <v>3</v>
      </c>
      <c r="R6" s="34"/>
      <c r="S6" s="34"/>
      <c r="T6" s="46">
        <f t="shared" si="3"/>
        <v>9.375E-2</v>
      </c>
      <c r="U6" s="45">
        <f t="shared" si="4"/>
        <v>0.46875</v>
      </c>
      <c r="V6" s="45">
        <f t="shared" si="5"/>
        <v>0.875</v>
      </c>
      <c r="W6" s="34">
        <f t="shared" si="6"/>
        <v>202</v>
      </c>
      <c r="X6" s="34">
        <f t="shared" si="7"/>
        <v>6.3</v>
      </c>
    </row>
    <row r="7" spans="1:24" x14ac:dyDescent="0.25">
      <c r="A7" s="34">
        <v>5</v>
      </c>
      <c r="B7" s="13" t="s">
        <v>12</v>
      </c>
      <c r="C7" s="34"/>
      <c r="D7" s="34">
        <v>30</v>
      </c>
      <c r="E7" s="34">
        <v>0</v>
      </c>
      <c r="F7" s="34">
        <v>2</v>
      </c>
      <c r="G7" s="34">
        <v>6</v>
      </c>
      <c r="H7" s="45">
        <f t="shared" si="0"/>
        <v>0.26666666666666666</v>
      </c>
      <c r="I7" s="34">
        <v>4</v>
      </c>
      <c r="J7" s="34">
        <v>8</v>
      </c>
      <c r="K7" s="34">
        <v>2</v>
      </c>
      <c r="L7" s="45">
        <f t="shared" si="1"/>
        <v>0.46666666666666667</v>
      </c>
      <c r="M7" s="34">
        <v>1</v>
      </c>
      <c r="N7" s="34">
        <v>4</v>
      </c>
      <c r="O7" s="34">
        <v>2</v>
      </c>
      <c r="P7" s="45">
        <f t="shared" si="2"/>
        <v>0.23333333333333334</v>
      </c>
      <c r="Q7" s="34">
        <v>1</v>
      </c>
      <c r="R7" s="34"/>
      <c r="S7" s="34"/>
      <c r="T7" s="46">
        <f t="shared" si="3"/>
        <v>3.3333333333333333E-2</v>
      </c>
      <c r="U7" s="45">
        <f t="shared" si="4"/>
        <v>0.73333333333333339</v>
      </c>
      <c r="V7" s="45">
        <f t="shared" si="5"/>
        <v>0.96666666666666679</v>
      </c>
      <c r="W7" s="34">
        <f t="shared" si="6"/>
        <v>233</v>
      </c>
      <c r="X7" s="34">
        <f t="shared" si="7"/>
        <v>7.8</v>
      </c>
    </row>
    <row r="8" spans="1:24" x14ac:dyDescent="0.25">
      <c r="A8" s="34">
        <v>28</v>
      </c>
      <c r="B8" s="13" t="s">
        <v>13</v>
      </c>
      <c r="C8" s="34"/>
      <c r="D8" s="34">
        <v>29</v>
      </c>
      <c r="E8" s="34">
        <v>0</v>
      </c>
      <c r="F8" s="34">
        <v>2</v>
      </c>
      <c r="G8" s="34">
        <v>4</v>
      </c>
      <c r="H8" s="45">
        <f t="shared" si="0"/>
        <v>0.20689655172413793</v>
      </c>
      <c r="I8" s="34">
        <v>3</v>
      </c>
      <c r="J8" s="34">
        <v>2</v>
      </c>
      <c r="K8" s="34">
        <v>1</v>
      </c>
      <c r="L8" s="45">
        <f t="shared" si="1"/>
        <v>0.20689655172413793</v>
      </c>
      <c r="M8" s="34">
        <v>3</v>
      </c>
      <c r="N8" s="34">
        <v>3</v>
      </c>
      <c r="O8" s="34">
        <v>6</v>
      </c>
      <c r="P8" s="45">
        <f t="shared" si="2"/>
        <v>0.41379310344827586</v>
      </c>
      <c r="Q8" s="34">
        <v>4</v>
      </c>
      <c r="R8" s="34"/>
      <c r="S8" s="34"/>
      <c r="T8" s="46">
        <f t="shared" si="3"/>
        <v>0.13793103448275862</v>
      </c>
      <c r="U8" s="45">
        <f t="shared" si="4"/>
        <v>0.41379310344827586</v>
      </c>
      <c r="V8" s="45">
        <f t="shared" si="5"/>
        <v>0.82758620689655171</v>
      </c>
      <c r="W8" s="34">
        <f t="shared" si="6"/>
        <v>181</v>
      </c>
      <c r="X8" s="34">
        <f t="shared" si="7"/>
        <v>6.2</v>
      </c>
    </row>
    <row r="9" spans="1:24" x14ac:dyDescent="0.25">
      <c r="A9" s="34">
        <v>7</v>
      </c>
      <c r="B9" s="13" t="s">
        <v>14</v>
      </c>
      <c r="C9" s="34"/>
      <c r="D9" s="34">
        <v>32</v>
      </c>
      <c r="E9" s="34">
        <v>0</v>
      </c>
      <c r="F9" s="34">
        <v>2</v>
      </c>
      <c r="G9" s="34">
        <v>9</v>
      </c>
      <c r="H9" s="45">
        <v>0.05</v>
      </c>
      <c r="I9" s="34">
        <v>7</v>
      </c>
      <c r="J9" s="34">
        <v>3</v>
      </c>
      <c r="K9" s="34">
        <v>4</v>
      </c>
      <c r="L9" s="45">
        <f t="shared" si="1"/>
        <v>0.4375</v>
      </c>
      <c r="M9" s="34">
        <v>2</v>
      </c>
      <c r="N9" s="34">
        <v>3</v>
      </c>
      <c r="O9" s="34">
        <v>2</v>
      </c>
      <c r="P9" s="45">
        <f t="shared" si="2"/>
        <v>0.21875</v>
      </c>
      <c r="Q9" s="34"/>
      <c r="R9" s="34"/>
      <c r="S9" s="34"/>
      <c r="T9" s="46">
        <f t="shared" si="3"/>
        <v>0</v>
      </c>
      <c r="U9" s="45">
        <f t="shared" si="4"/>
        <v>0.48749999999999999</v>
      </c>
      <c r="V9" s="45">
        <f t="shared" si="5"/>
        <v>0.70625000000000004</v>
      </c>
      <c r="W9" s="34">
        <f t="shared" si="6"/>
        <v>262</v>
      </c>
      <c r="X9" s="34">
        <f t="shared" si="7"/>
        <v>8.1999999999999993</v>
      </c>
    </row>
    <row r="10" spans="1:24" x14ac:dyDescent="0.25">
      <c r="A10" s="34">
        <v>8</v>
      </c>
      <c r="B10" s="13" t="s">
        <v>15</v>
      </c>
      <c r="C10" s="34"/>
      <c r="D10" s="34">
        <v>28</v>
      </c>
      <c r="E10" s="2">
        <v>0</v>
      </c>
      <c r="F10" s="2">
        <v>0</v>
      </c>
      <c r="G10" s="2">
        <v>4</v>
      </c>
      <c r="H10" s="38">
        <f t="shared" si="0"/>
        <v>0.14285714285714285</v>
      </c>
      <c r="I10" s="2">
        <v>3</v>
      </c>
      <c r="J10" s="2">
        <v>6</v>
      </c>
      <c r="K10" s="2">
        <v>5</v>
      </c>
      <c r="L10" s="38">
        <f t="shared" si="1"/>
        <v>0.5</v>
      </c>
      <c r="M10" s="2">
        <v>3</v>
      </c>
      <c r="N10" s="2">
        <v>1</v>
      </c>
      <c r="O10" s="2">
        <v>6</v>
      </c>
      <c r="P10" s="38">
        <f t="shared" si="2"/>
        <v>0.35714285714285715</v>
      </c>
      <c r="Q10" s="2"/>
      <c r="R10" s="2"/>
      <c r="S10" s="2"/>
      <c r="T10" s="42">
        <f t="shared" si="3"/>
        <v>0</v>
      </c>
      <c r="U10" s="38">
        <f t="shared" si="4"/>
        <v>0.64285714285714279</v>
      </c>
      <c r="V10" s="38">
        <f t="shared" si="5"/>
        <v>1</v>
      </c>
      <c r="W10" s="2">
        <f t="shared" si="6"/>
        <v>197</v>
      </c>
      <c r="X10" s="2">
        <f t="shared" si="7"/>
        <v>7</v>
      </c>
    </row>
    <row r="11" spans="1:24" x14ac:dyDescent="0.25">
      <c r="A11" s="34">
        <v>9</v>
      </c>
      <c r="B11" s="13" t="s">
        <v>16</v>
      </c>
      <c r="C11" s="34"/>
      <c r="D11" s="34">
        <v>28</v>
      </c>
      <c r="E11" s="2">
        <v>0</v>
      </c>
      <c r="F11" s="2">
        <v>3</v>
      </c>
      <c r="G11" s="2">
        <v>3</v>
      </c>
      <c r="H11" s="38">
        <f t="shared" si="0"/>
        <v>0.21428571428571427</v>
      </c>
      <c r="I11" s="2">
        <v>3</v>
      </c>
      <c r="J11" s="2">
        <v>3</v>
      </c>
      <c r="K11" s="2">
        <v>4</v>
      </c>
      <c r="L11" s="38">
        <f t="shared" si="1"/>
        <v>0.35714285714285715</v>
      </c>
      <c r="M11" s="2">
        <v>6</v>
      </c>
      <c r="N11" s="2">
        <v>2</v>
      </c>
      <c r="O11" s="2">
        <v>4</v>
      </c>
      <c r="P11" s="38">
        <f t="shared" si="2"/>
        <v>0.42857142857142855</v>
      </c>
      <c r="Q11" s="2"/>
      <c r="R11" s="2"/>
      <c r="S11" s="2"/>
      <c r="T11" s="42">
        <f t="shared" si="3"/>
        <v>0</v>
      </c>
      <c r="U11" s="38">
        <f t="shared" si="4"/>
        <v>0.5714285714285714</v>
      </c>
      <c r="V11" s="38">
        <f t="shared" si="5"/>
        <v>1</v>
      </c>
      <c r="W11" s="2">
        <f t="shared" si="6"/>
        <v>204</v>
      </c>
      <c r="X11" s="2">
        <f t="shared" si="7"/>
        <v>7.3</v>
      </c>
    </row>
    <row r="12" spans="1:24" x14ac:dyDescent="0.25">
      <c r="A12" s="34">
        <v>10</v>
      </c>
      <c r="B12" s="13" t="s">
        <v>17</v>
      </c>
      <c r="C12" s="2"/>
      <c r="D12" s="34">
        <v>24</v>
      </c>
      <c r="E12" s="2">
        <v>0</v>
      </c>
      <c r="F12" s="2">
        <v>0</v>
      </c>
      <c r="G12" s="2">
        <v>2</v>
      </c>
      <c r="H12" s="38">
        <f t="shared" si="0"/>
        <v>8.3333333333333329E-2</v>
      </c>
      <c r="I12" s="2">
        <v>4</v>
      </c>
      <c r="J12" s="2">
        <v>3</v>
      </c>
      <c r="K12" s="2">
        <v>3</v>
      </c>
      <c r="L12" s="38">
        <f t="shared" si="1"/>
        <v>0.41666666666666669</v>
      </c>
      <c r="M12" s="2">
        <v>1</v>
      </c>
      <c r="N12" s="2">
        <v>4</v>
      </c>
      <c r="O12" s="2">
        <v>7</v>
      </c>
      <c r="P12" s="38">
        <f t="shared" si="2"/>
        <v>0.5</v>
      </c>
      <c r="Q12" s="2"/>
      <c r="R12" s="2"/>
      <c r="S12" s="2"/>
      <c r="T12" s="42">
        <f t="shared" si="3"/>
        <v>0</v>
      </c>
      <c r="U12" s="38">
        <f t="shared" si="4"/>
        <v>0.5</v>
      </c>
      <c r="V12" s="38">
        <f t="shared" si="5"/>
        <v>1</v>
      </c>
      <c r="W12" s="2">
        <f t="shared" si="6"/>
        <v>155</v>
      </c>
      <c r="X12" s="2">
        <f t="shared" si="7"/>
        <v>6.5</v>
      </c>
    </row>
    <row r="13" spans="1:24" x14ac:dyDescent="0.25">
      <c r="A13" s="34">
        <v>11</v>
      </c>
      <c r="B13" s="36" t="s">
        <v>18</v>
      </c>
      <c r="C13" s="34"/>
      <c r="D13" s="34">
        <v>29</v>
      </c>
      <c r="E13" s="2">
        <v>1</v>
      </c>
      <c r="F13" s="2">
        <v>4</v>
      </c>
      <c r="G13" s="2">
        <v>2</v>
      </c>
      <c r="H13" s="38">
        <f t="shared" si="0"/>
        <v>0.2413793103448276</v>
      </c>
      <c r="I13" s="2">
        <v>3</v>
      </c>
      <c r="J13" s="2">
        <v>5</v>
      </c>
      <c r="K13" s="2">
        <v>4</v>
      </c>
      <c r="L13" s="38">
        <f t="shared" si="1"/>
        <v>0.41379310344827586</v>
      </c>
      <c r="M13" s="2">
        <v>4</v>
      </c>
      <c r="N13" s="2">
        <v>4</v>
      </c>
      <c r="O13" s="2">
        <v>2</v>
      </c>
      <c r="P13" s="38">
        <f t="shared" si="2"/>
        <v>0.34482758620689657</v>
      </c>
      <c r="Q13" s="2"/>
      <c r="R13" s="2"/>
      <c r="S13" s="2"/>
      <c r="T13" s="42">
        <f t="shared" si="3"/>
        <v>0</v>
      </c>
      <c r="U13" s="38">
        <f t="shared" si="4"/>
        <v>0.65517241379310343</v>
      </c>
      <c r="V13" s="38">
        <f t="shared" si="5"/>
        <v>1</v>
      </c>
      <c r="W13" s="2">
        <f t="shared" si="6"/>
        <v>223</v>
      </c>
      <c r="X13" s="2">
        <f t="shared" si="7"/>
        <v>7.7</v>
      </c>
    </row>
    <row r="14" spans="1:24" x14ac:dyDescent="0.25">
      <c r="A14" s="34">
        <v>12</v>
      </c>
      <c r="B14" s="36" t="s">
        <v>19</v>
      </c>
      <c r="C14" s="2"/>
      <c r="D14" s="34">
        <v>25</v>
      </c>
      <c r="E14" s="2">
        <v>0</v>
      </c>
      <c r="F14" s="2">
        <v>0</v>
      </c>
      <c r="G14" s="2">
        <v>1</v>
      </c>
      <c r="H14" s="38">
        <f t="shared" si="0"/>
        <v>0.04</v>
      </c>
      <c r="I14" s="2">
        <v>0</v>
      </c>
      <c r="J14" s="2">
        <v>7</v>
      </c>
      <c r="K14" s="2">
        <v>6</v>
      </c>
      <c r="L14" s="38">
        <f t="shared" si="1"/>
        <v>0.52</v>
      </c>
      <c r="M14" s="2">
        <v>2</v>
      </c>
      <c r="N14" s="2">
        <v>3</v>
      </c>
      <c r="O14" s="2">
        <v>5</v>
      </c>
      <c r="P14" s="38">
        <f t="shared" si="2"/>
        <v>0.4</v>
      </c>
      <c r="Q14" s="2">
        <v>1</v>
      </c>
      <c r="R14" s="2"/>
      <c r="S14" s="2"/>
      <c r="T14" s="42">
        <f t="shared" si="3"/>
        <v>0.04</v>
      </c>
      <c r="U14" s="38">
        <f t="shared" si="4"/>
        <v>0.56000000000000005</v>
      </c>
      <c r="V14" s="38">
        <f t="shared" si="5"/>
        <v>0.96000000000000008</v>
      </c>
      <c r="W14" s="2">
        <f t="shared" si="6"/>
        <v>158</v>
      </c>
      <c r="X14" s="2">
        <f t="shared" si="7"/>
        <v>6.3</v>
      </c>
    </row>
    <row r="15" spans="1:24" x14ac:dyDescent="0.25">
      <c r="A15" s="34">
        <v>13</v>
      </c>
      <c r="B15" s="13">
        <v>10</v>
      </c>
      <c r="C15" s="34"/>
      <c r="D15" s="34">
        <v>29</v>
      </c>
      <c r="E15" s="2">
        <v>0</v>
      </c>
      <c r="F15" s="2">
        <v>0</v>
      </c>
      <c r="G15" s="2">
        <v>2</v>
      </c>
      <c r="H15" s="38">
        <f t="shared" si="0"/>
        <v>6.8965517241379309E-2</v>
      </c>
      <c r="I15" s="2">
        <v>1</v>
      </c>
      <c r="J15" s="2">
        <v>5</v>
      </c>
      <c r="K15" s="2">
        <v>10</v>
      </c>
      <c r="L15" s="38">
        <f t="shared" si="1"/>
        <v>0.55172413793103448</v>
      </c>
      <c r="M15" s="2">
        <v>5</v>
      </c>
      <c r="N15" s="2">
        <v>3</v>
      </c>
      <c r="O15" s="2">
        <v>3</v>
      </c>
      <c r="P15" s="38">
        <f t="shared" si="2"/>
        <v>0.37931034482758619</v>
      </c>
      <c r="Q15" s="2"/>
      <c r="R15" s="2"/>
      <c r="S15" s="2"/>
      <c r="T15" s="42">
        <f t="shared" si="3"/>
        <v>0</v>
      </c>
      <c r="U15" s="38">
        <f t="shared" si="4"/>
        <v>0.62068965517241381</v>
      </c>
      <c r="V15" s="38">
        <f t="shared" si="5"/>
        <v>1</v>
      </c>
      <c r="W15" s="2">
        <f t="shared" si="6"/>
        <v>196</v>
      </c>
      <c r="X15" s="2">
        <f t="shared" si="7"/>
        <v>6.8</v>
      </c>
    </row>
    <row r="16" spans="1:24" x14ac:dyDescent="0.25">
      <c r="A16" s="34">
        <v>14</v>
      </c>
      <c r="B16" s="36">
        <v>11</v>
      </c>
      <c r="C16" s="2"/>
      <c r="D16" s="34">
        <v>28</v>
      </c>
      <c r="E16" s="2">
        <v>0</v>
      </c>
      <c r="F16" s="2">
        <v>4</v>
      </c>
      <c r="G16" s="2">
        <v>3</v>
      </c>
      <c r="H16" s="38">
        <f t="shared" si="0"/>
        <v>0.25</v>
      </c>
      <c r="I16" s="2">
        <v>1</v>
      </c>
      <c r="J16" s="2">
        <v>5</v>
      </c>
      <c r="K16" s="2">
        <v>1</v>
      </c>
      <c r="L16" s="38">
        <f t="shared" si="1"/>
        <v>0.25</v>
      </c>
      <c r="M16" s="2">
        <v>5</v>
      </c>
      <c r="N16" s="2">
        <v>2</v>
      </c>
      <c r="O16" s="2">
        <v>6</v>
      </c>
      <c r="P16" s="38">
        <f t="shared" si="2"/>
        <v>0.4642857142857143</v>
      </c>
      <c r="Q16" s="2">
        <v>1</v>
      </c>
      <c r="R16" s="2"/>
      <c r="S16" s="2"/>
      <c r="T16" s="42">
        <f t="shared" si="3"/>
        <v>3.5714285714285712E-2</v>
      </c>
      <c r="U16" s="38">
        <f t="shared" si="4"/>
        <v>0.5</v>
      </c>
      <c r="V16" s="38">
        <f t="shared" si="5"/>
        <v>0.9642857142857143</v>
      </c>
      <c r="W16" s="2">
        <f t="shared" si="6"/>
        <v>197</v>
      </c>
      <c r="X16" s="2">
        <f t="shared" si="7"/>
        <v>7</v>
      </c>
    </row>
    <row r="17" spans="4:24" x14ac:dyDescent="0.25">
      <c r="D17" s="2">
        <f>SUM(D3:D16)</f>
        <v>346</v>
      </c>
      <c r="E17" s="2">
        <f>SUM(E3:E16)</f>
        <v>1</v>
      </c>
      <c r="F17" s="2">
        <f>SUM(F3:F16)</f>
        <v>25</v>
      </c>
      <c r="G17" s="2">
        <f>SUM(G3:G16)</f>
        <v>42</v>
      </c>
      <c r="H17" s="15">
        <f>SUM(E17:G17)/D17</f>
        <v>0.19653179190751446</v>
      </c>
      <c r="I17" s="2">
        <f>SUM(I3:I16)</f>
        <v>35</v>
      </c>
      <c r="J17" s="2">
        <f>SUM(J3:J16)</f>
        <v>52</v>
      </c>
      <c r="K17" s="2">
        <f>SUM(K3:K16)</f>
        <v>47</v>
      </c>
      <c r="L17" s="15">
        <f>SUM(I17:K17)/D17</f>
        <v>0.38728323699421963</v>
      </c>
      <c r="M17" s="2">
        <f>SUM(M3:M16)</f>
        <v>40</v>
      </c>
      <c r="N17" s="2">
        <f>SUM(N3:N16)</f>
        <v>39</v>
      </c>
      <c r="O17" s="2">
        <f>SUM(O3:O16)</f>
        <v>51</v>
      </c>
      <c r="P17" s="15">
        <f>SUM(M17:O17)/D17</f>
        <v>0.37572254335260113</v>
      </c>
      <c r="Q17" s="2">
        <f>SUM(Q3:Q16)</f>
        <v>12</v>
      </c>
      <c r="R17" s="2">
        <f>SUM(R3:R16)</f>
        <v>0</v>
      </c>
      <c r="S17" s="2">
        <f>SUM(S3:S16)</f>
        <v>0</v>
      </c>
      <c r="T17" s="15">
        <f>SUM(Q17:S17)/D17</f>
        <v>3.4682080924855488E-2</v>
      </c>
      <c r="U17" s="15">
        <f>SUM(E17:G17,I17:K17)/D17</f>
        <v>0.58381502890173409</v>
      </c>
      <c r="V17" s="15">
        <f>SUM(E17:G17,I17:K17,M17:O17)/D17</f>
        <v>0.95953757225433522</v>
      </c>
      <c r="W17" s="2">
        <f>SUM(W3:W16)</f>
        <v>2442</v>
      </c>
      <c r="X17" s="30">
        <f>W17/D17</f>
        <v>7.0578034682080926</v>
      </c>
    </row>
  </sheetData>
  <mergeCells count="12">
    <mergeCell ref="W1:W2"/>
    <mergeCell ref="M1:P1"/>
    <mergeCell ref="Q1:T1"/>
    <mergeCell ref="U1:U2"/>
    <mergeCell ref="X1:X2"/>
    <mergeCell ref="V1:V2"/>
    <mergeCell ref="I1:L1"/>
    <mergeCell ref="A1:A2"/>
    <mergeCell ref="B1:B2"/>
    <mergeCell ref="C1:C2"/>
    <mergeCell ref="D1:D2"/>
    <mergeCell ref="E1:H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Y22" sqref="Y22"/>
    </sheetView>
  </sheetViews>
  <sheetFormatPr defaultRowHeight="15" x14ac:dyDescent="0.25"/>
  <cols>
    <col min="1" max="1" width="4.85546875" customWidth="1"/>
    <col min="2" max="2" width="6.42578125" customWidth="1"/>
    <col min="3" max="3" width="22.7109375" customWidth="1"/>
    <col min="4" max="4" width="4.7109375" customWidth="1"/>
    <col min="5" max="5" width="5.140625" customWidth="1"/>
    <col min="6" max="7" width="4.140625" customWidth="1"/>
    <col min="8" max="8" width="7.42578125" customWidth="1"/>
    <col min="9" max="9" width="5.140625" customWidth="1"/>
    <col min="10" max="11" width="5" customWidth="1"/>
    <col min="12" max="12" width="7.5703125" customWidth="1"/>
    <col min="13" max="13" width="4.5703125" customWidth="1"/>
    <col min="14" max="14" width="5.140625" customWidth="1"/>
    <col min="15" max="15" width="4.85546875" customWidth="1"/>
    <col min="16" max="16" width="6.7109375" customWidth="1"/>
    <col min="17" max="17" width="4.42578125" customWidth="1"/>
    <col min="18" max="18" width="4.85546875" customWidth="1"/>
    <col min="19" max="19" width="4.5703125" customWidth="1"/>
    <col min="20" max="20" width="7" customWidth="1"/>
    <col min="22" max="22" width="7.5703125" customWidth="1"/>
    <col min="23" max="23" width="5.28515625" customWidth="1"/>
    <col min="24" max="24" width="5.5703125" customWidth="1"/>
  </cols>
  <sheetData>
    <row r="1" spans="1:24" ht="38.25" customHeight="1" x14ac:dyDescent="0.25">
      <c r="A1" s="108" t="s">
        <v>0</v>
      </c>
      <c r="B1" s="108" t="s">
        <v>1</v>
      </c>
      <c r="C1" s="117" t="s">
        <v>2</v>
      </c>
      <c r="D1" s="123" t="s">
        <v>3</v>
      </c>
      <c r="E1" s="121" t="s">
        <v>4</v>
      </c>
      <c r="F1" s="110"/>
      <c r="G1" s="110"/>
      <c r="H1" s="122"/>
      <c r="I1" s="121" t="s">
        <v>5</v>
      </c>
      <c r="J1" s="110"/>
      <c r="K1" s="110"/>
      <c r="L1" s="122"/>
      <c r="M1" s="121" t="s">
        <v>6</v>
      </c>
      <c r="N1" s="110"/>
      <c r="O1" s="110"/>
      <c r="P1" s="122"/>
      <c r="Q1" s="125" t="s">
        <v>7</v>
      </c>
      <c r="R1" s="113"/>
      <c r="S1" s="113"/>
      <c r="T1" s="113"/>
      <c r="U1" s="108" t="s">
        <v>21</v>
      </c>
      <c r="V1" s="115" t="s">
        <v>63</v>
      </c>
      <c r="W1" s="115" t="s">
        <v>24</v>
      </c>
      <c r="X1" s="108" t="s">
        <v>22</v>
      </c>
    </row>
    <row r="2" spans="1:24" ht="30.75" customHeight="1" x14ac:dyDescent="0.25">
      <c r="A2" s="108"/>
      <c r="B2" s="108"/>
      <c r="C2" s="117"/>
      <c r="D2" s="124"/>
      <c r="E2" s="1">
        <v>12</v>
      </c>
      <c r="F2" s="1">
        <v>11</v>
      </c>
      <c r="G2" s="1">
        <v>10</v>
      </c>
      <c r="H2" s="1" t="s">
        <v>20</v>
      </c>
      <c r="I2" s="1">
        <v>9</v>
      </c>
      <c r="J2" s="1">
        <v>8</v>
      </c>
      <c r="K2" s="1">
        <v>7</v>
      </c>
      <c r="L2" s="1" t="s">
        <v>20</v>
      </c>
      <c r="M2" s="1">
        <v>6</v>
      </c>
      <c r="N2" s="1">
        <v>5</v>
      </c>
      <c r="O2" s="1">
        <v>4</v>
      </c>
      <c r="P2" s="1" t="s">
        <v>20</v>
      </c>
      <c r="Q2" s="1">
        <v>3</v>
      </c>
      <c r="R2" s="1">
        <v>2</v>
      </c>
      <c r="S2" s="1">
        <v>1</v>
      </c>
      <c r="T2" s="5" t="s">
        <v>20</v>
      </c>
      <c r="U2" s="108"/>
      <c r="V2" s="116"/>
      <c r="W2" s="116"/>
      <c r="X2" s="108"/>
    </row>
    <row r="3" spans="1:24" x14ac:dyDescent="0.25">
      <c r="A3" s="2"/>
      <c r="B3" s="36" t="s">
        <v>10</v>
      </c>
      <c r="C3" s="2" t="s">
        <v>110</v>
      </c>
      <c r="D3" s="2">
        <v>11</v>
      </c>
      <c r="E3" s="2">
        <v>0</v>
      </c>
      <c r="F3" s="2">
        <v>3</v>
      </c>
      <c r="G3" s="2">
        <v>4</v>
      </c>
      <c r="H3" s="38">
        <f>(E3+F3+G3)/D3</f>
        <v>0.63636363636363635</v>
      </c>
      <c r="I3" s="2">
        <v>3</v>
      </c>
      <c r="J3" s="2">
        <v>0</v>
      </c>
      <c r="K3" s="2">
        <v>0</v>
      </c>
      <c r="L3" s="38">
        <f>(I3+J3+K3)/D3</f>
        <v>0.27272727272727271</v>
      </c>
      <c r="M3" s="2">
        <v>1</v>
      </c>
      <c r="N3" s="2">
        <v>0</v>
      </c>
      <c r="O3" s="2">
        <v>0</v>
      </c>
      <c r="P3" s="38">
        <f>(M3+N3+O3)/D3</f>
        <v>9.0909090909090912E-2</v>
      </c>
      <c r="Q3" s="2"/>
      <c r="R3" s="2"/>
      <c r="S3" s="2"/>
      <c r="T3" s="42">
        <f>(Q3+R3+S3)/D3</f>
        <v>0</v>
      </c>
      <c r="U3" s="38">
        <f>H3+L3</f>
        <v>0.90909090909090906</v>
      </c>
      <c r="V3" s="38">
        <f>H3+L3+P3</f>
        <v>1</v>
      </c>
      <c r="W3" s="2">
        <f>E3*12+F3*11+G3*10+I3*9+J3*8+K3*7+M3*6+N3*5+O3*4+Q3*3+R3*2+S3*1</f>
        <v>106</v>
      </c>
      <c r="X3" s="2">
        <f>ROUND(W3/D3,1)</f>
        <v>9.6</v>
      </c>
    </row>
    <row r="4" spans="1:24" x14ac:dyDescent="0.25">
      <c r="A4" s="2"/>
      <c r="B4" s="36" t="s">
        <v>12</v>
      </c>
      <c r="C4" s="2" t="s">
        <v>61</v>
      </c>
      <c r="D4" s="2">
        <v>14</v>
      </c>
      <c r="E4" s="2">
        <v>0</v>
      </c>
      <c r="F4" s="2">
        <v>2</v>
      </c>
      <c r="G4" s="2">
        <v>2</v>
      </c>
      <c r="H4" s="38">
        <f t="shared" ref="H4:H9" si="0">(E4+F4+G4)/D4</f>
        <v>0.2857142857142857</v>
      </c>
      <c r="I4" s="2">
        <v>1</v>
      </c>
      <c r="J4" s="2">
        <v>3</v>
      </c>
      <c r="K4" s="2">
        <v>1</v>
      </c>
      <c r="L4" s="38">
        <f t="shared" ref="L4:L10" si="1">(I4+J4+K4)/D4</f>
        <v>0.35714285714285715</v>
      </c>
      <c r="M4" s="2">
        <v>0</v>
      </c>
      <c r="N4" s="2">
        <v>3</v>
      </c>
      <c r="O4" s="2">
        <v>2</v>
      </c>
      <c r="P4" s="38">
        <f t="shared" ref="P4:P10" si="2">(M4+N4+O4)/D4</f>
        <v>0.35714285714285715</v>
      </c>
      <c r="Q4" s="2"/>
      <c r="R4" s="2"/>
      <c r="S4" s="2"/>
      <c r="T4" s="42">
        <f>(Q4+R4+S4)/D4</f>
        <v>0</v>
      </c>
      <c r="U4" s="38">
        <f>H4+L4</f>
        <v>0.64285714285714279</v>
      </c>
      <c r="V4" s="38">
        <f>H4+L4+P4</f>
        <v>1</v>
      </c>
      <c r="W4" s="2">
        <f>E4*12+F4*11+G4*10+I4*9+J4*8+K4*7+M4*6+N4*5+O4*4+Q4*3+R4*2+S4*1</f>
        <v>105</v>
      </c>
      <c r="X4" s="2">
        <f>ROUND(W4/D4,1)</f>
        <v>7.5</v>
      </c>
    </row>
    <row r="5" spans="1:24" x14ac:dyDescent="0.25">
      <c r="A5" s="2"/>
      <c r="B5" s="36" t="s">
        <v>13</v>
      </c>
      <c r="C5" s="2" t="s">
        <v>110</v>
      </c>
      <c r="D5" s="2">
        <v>8</v>
      </c>
      <c r="E5" s="2">
        <v>0</v>
      </c>
      <c r="F5" s="2">
        <v>3</v>
      </c>
      <c r="G5" s="2">
        <v>2</v>
      </c>
      <c r="H5" s="38">
        <f t="shared" si="0"/>
        <v>0.625</v>
      </c>
      <c r="I5" s="2">
        <v>2</v>
      </c>
      <c r="J5" s="2">
        <v>1</v>
      </c>
      <c r="K5" s="2">
        <v>0</v>
      </c>
      <c r="L5" s="38">
        <f t="shared" si="1"/>
        <v>0.375</v>
      </c>
      <c r="M5" s="2">
        <v>0</v>
      </c>
      <c r="N5" s="2">
        <v>0</v>
      </c>
      <c r="O5" s="2">
        <v>0</v>
      </c>
      <c r="P5" s="38">
        <f t="shared" si="2"/>
        <v>0</v>
      </c>
      <c r="Q5" s="2"/>
      <c r="R5" s="2"/>
      <c r="S5" s="2"/>
      <c r="T5" s="42">
        <f t="shared" ref="T5:T10" si="3">(Q5+R5+S5)/D5</f>
        <v>0</v>
      </c>
      <c r="U5" s="38">
        <f t="shared" ref="U5:U10" si="4">H5+L5</f>
        <v>1</v>
      </c>
      <c r="V5" s="38">
        <f t="shared" ref="V5:V10" si="5">H5+L5+P5</f>
        <v>1</v>
      </c>
      <c r="W5" s="2">
        <f t="shared" ref="W5:W10" si="6">E5*12+F5*11+G5*10+I5*9+J5*8+K5*7+M5*6+N5*5+O5*4+Q5*3+R5*2+S5*1</f>
        <v>79</v>
      </c>
      <c r="X5" s="2">
        <f t="shared" ref="X5:X10" si="7">ROUND(W5/D5,1)</f>
        <v>9.9</v>
      </c>
    </row>
    <row r="6" spans="1:24" x14ac:dyDescent="0.25">
      <c r="A6" s="2"/>
      <c r="B6" s="36" t="s">
        <v>14</v>
      </c>
      <c r="C6" s="2" t="s">
        <v>110</v>
      </c>
      <c r="D6" s="2">
        <v>17</v>
      </c>
      <c r="E6" s="2">
        <v>0</v>
      </c>
      <c r="F6" s="2">
        <v>2</v>
      </c>
      <c r="G6" s="2">
        <v>3</v>
      </c>
      <c r="H6" s="38">
        <f t="shared" si="0"/>
        <v>0.29411764705882354</v>
      </c>
      <c r="I6" s="2">
        <v>2</v>
      </c>
      <c r="J6" s="2">
        <v>3</v>
      </c>
      <c r="K6" s="2">
        <v>1</v>
      </c>
      <c r="L6" s="38">
        <f t="shared" si="1"/>
        <v>0.35294117647058826</v>
      </c>
      <c r="M6" s="2">
        <v>1</v>
      </c>
      <c r="N6" s="2">
        <v>2</v>
      </c>
      <c r="O6" s="2">
        <v>2</v>
      </c>
      <c r="P6" s="38">
        <f t="shared" si="2"/>
        <v>0.29411764705882354</v>
      </c>
      <c r="Q6" s="2">
        <v>1</v>
      </c>
      <c r="R6" s="2"/>
      <c r="S6" s="2"/>
      <c r="T6" s="42">
        <f t="shared" si="3"/>
        <v>5.8823529411764705E-2</v>
      </c>
      <c r="U6" s="38">
        <f t="shared" si="4"/>
        <v>0.6470588235294118</v>
      </c>
      <c r="V6" s="38">
        <f t="shared" si="5"/>
        <v>0.94117647058823528</v>
      </c>
      <c r="W6" s="2">
        <f t="shared" si="6"/>
        <v>128</v>
      </c>
      <c r="X6" s="2">
        <f t="shared" si="7"/>
        <v>7.5</v>
      </c>
    </row>
    <row r="7" spans="1:24" x14ac:dyDescent="0.25">
      <c r="A7" s="2"/>
      <c r="B7" s="36" t="s">
        <v>16</v>
      </c>
      <c r="C7" s="2" t="s">
        <v>110</v>
      </c>
      <c r="D7" s="2">
        <v>14</v>
      </c>
      <c r="E7" s="2">
        <v>0</v>
      </c>
      <c r="F7" s="2">
        <v>1</v>
      </c>
      <c r="G7" s="2">
        <v>4</v>
      </c>
      <c r="H7" s="38">
        <f t="shared" si="0"/>
        <v>0.35714285714285715</v>
      </c>
      <c r="I7" s="2">
        <v>1</v>
      </c>
      <c r="J7" s="2">
        <v>0</v>
      </c>
      <c r="K7" s="2">
        <v>4</v>
      </c>
      <c r="L7" s="38">
        <f t="shared" si="1"/>
        <v>0.35714285714285715</v>
      </c>
      <c r="M7" s="2">
        <v>2</v>
      </c>
      <c r="N7" s="2">
        <v>1</v>
      </c>
      <c r="O7" s="2">
        <v>1</v>
      </c>
      <c r="P7" s="38">
        <f t="shared" si="2"/>
        <v>0.2857142857142857</v>
      </c>
      <c r="Q7" s="2"/>
      <c r="R7" s="2"/>
      <c r="S7" s="2"/>
      <c r="T7" s="42">
        <f t="shared" si="3"/>
        <v>0</v>
      </c>
      <c r="U7" s="38">
        <f t="shared" si="4"/>
        <v>0.7142857142857143</v>
      </c>
      <c r="V7" s="38">
        <f t="shared" si="5"/>
        <v>1</v>
      </c>
      <c r="W7" s="2">
        <f t="shared" si="6"/>
        <v>109</v>
      </c>
      <c r="X7" s="2">
        <f t="shared" si="7"/>
        <v>7.8</v>
      </c>
    </row>
    <row r="8" spans="1:24" x14ac:dyDescent="0.25">
      <c r="A8" s="2"/>
      <c r="B8" s="36" t="s">
        <v>18</v>
      </c>
      <c r="C8" s="2" t="s">
        <v>110</v>
      </c>
      <c r="D8" s="2">
        <v>11</v>
      </c>
      <c r="E8" s="2">
        <v>1</v>
      </c>
      <c r="F8" s="2">
        <v>0</v>
      </c>
      <c r="G8" s="2">
        <v>3</v>
      </c>
      <c r="H8" s="38">
        <f t="shared" si="0"/>
        <v>0.36363636363636365</v>
      </c>
      <c r="I8" s="2">
        <v>0</v>
      </c>
      <c r="J8" s="2">
        <v>2</v>
      </c>
      <c r="K8" s="2">
        <v>2</v>
      </c>
      <c r="L8" s="38">
        <f t="shared" si="1"/>
        <v>0.36363636363636365</v>
      </c>
      <c r="M8" s="2">
        <v>1</v>
      </c>
      <c r="N8" s="2">
        <v>0</v>
      </c>
      <c r="O8" s="2">
        <v>2</v>
      </c>
      <c r="P8" s="38">
        <f t="shared" si="2"/>
        <v>0.27272727272727271</v>
      </c>
      <c r="Q8" s="2"/>
      <c r="R8" s="2"/>
      <c r="S8" s="2"/>
      <c r="T8" s="42">
        <f t="shared" si="3"/>
        <v>0</v>
      </c>
      <c r="U8" s="38">
        <f t="shared" si="4"/>
        <v>0.72727272727272729</v>
      </c>
      <c r="V8" s="38">
        <f t="shared" si="5"/>
        <v>1</v>
      </c>
      <c r="W8" s="2">
        <f t="shared" si="6"/>
        <v>86</v>
      </c>
      <c r="X8" s="2">
        <f t="shared" si="7"/>
        <v>7.8</v>
      </c>
    </row>
    <row r="9" spans="1:24" s="101" customFormat="1" x14ac:dyDescent="0.25">
      <c r="A9" s="100"/>
      <c r="B9" s="102">
        <v>10</v>
      </c>
      <c r="C9" s="103" t="s">
        <v>110</v>
      </c>
      <c r="D9" s="103">
        <v>13</v>
      </c>
      <c r="E9" s="103">
        <v>1</v>
      </c>
      <c r="F9" s="103">
        <v>0</v>
      </c>
      <c r="G9" s="103">
        <v>3</v>
      </c>
      <c r="H9" s="104">
        <f t="shared" si="0"/>
        <v>0.30769230769230771</v>
      </c>
      <c r="I9" s="103">
        <v>2</v>
      </c>
      <c r="J9" s="103">
        <v>3</v>
      </c>
      <c r="K9" s="103">
        <v>2</v>
      </c>
      <c r="L9" s="104">
        <f t="shared" si="1"/>
        <v>0.53846153846153844</v>
      </c>
      <c r="M9" s="103">
        <v>0</v>
      </c>
      <c r="N9" s="103">
        <v>1</v>
      </c>
      <c r="O9" s="103">
        <v>0</v>
      </c>
      <c r="P9" s="104">
        <f t="shared" si="2"/>
        <v>7.6923076923076927E-2</v>
      </c>
      <c r="Q9" s="103">
        <v>1</v>
      </c>
      <c r="R9" s="103"/>
      <c r="S9" s="103"/>
      <c r="T9" s="105">
        <f t="shared" si="3"/>
        <v>7.6923076923076927E-2</v>
      </c>
      <c r="U9" s="104">
        <f t="shared" si="4"/>
        <v>0.84615384615384615</v>
      </c>
      <c r="V9" s="104">
        <f t="shared" si="5"/>
        <v>0.92307692307692313</v>
      </c>
      <c r="W9" s="103">
        <f t="shared" si="6"/>
        <v>106</v>
      </c>
      <c r="X9" s="103">
        <f t="shared" si="7"/>
        <v>8.1999999999999993</v>
      </c>
    </row>
    <row r="10" spans="1:24" x14ac:dyDescent="0.25">
      <c r="A10" s="2"/>
      <c r="B10" s="36">
        <v>11</v>
      </c>
      <c r="C10" s="2" t="s">
        <v>110</v>
      </c>
      <c r="D10" s="2">
        <v>7</v>
      </c>
      <c r="E10" s="2">
        <v>1</v>
      </c>
      <c r="F10" s="2">
        <v>1</v>
      </c>
      <c r="G10" s="2">
        <v>3</v>
      </c>
      <c r="H10" s="38">
        <f t="shared" ref="H10" si="8">(E10+F10+G10)/D10</f>
        <v>0.7142857142857143</v>
      </c>
      <c r="I10" s="2">
        <v>2</v>
      </c>
      <c r="J10" s="2">
        <v>0</v>
      </c>
      <c r="K10" s="2">
        <v>0</v>
      </c>
      <c r="L10" s="38">
        <f t="shared" si="1"/>
        <v>0.2857142857142857</v>
      </c>
      <c r="M10" s="2">
        <v>0</v>
      </c>
      <c r="N10" s="2">
        <v>0</v>
      </c>
      <c r="O10" s="2">
        <v>0</v>
      </c>
      <c r="P10" s="38">
        <f t="shared" si="2"/>
        <v>0</v>
      </c>
      <c r="Q10" s="2"/>
      <c r="R10" s="2"/>
      <c r="S10" s="2"/>
      <c r="T10" s="42">
        <f t="shared" si="3"/>
        <v>0</v>
      </c>
      <c r="U10" s="38">
        <f t="shared" si="4"/>
        <v>1</v>
      </c>
      <c r="V10" s="38">
        <f t="shared" si="5"/>
        <v>1</v>
      </c>
      <c r="W10" s="2">
        <f t="shared" si="6"/>
        <v>71</v>
      </c>
      <c r="X10" s="2">
        <f t="shared" si="7"/>
        <v>10.1</v>
      </c>
    </row>
    <row r="11" spans="1:24" x14ac:dyDescent="0.25">
      <c r="A11" s="2"/>
      <c r="B11" s="3"/>
      <c r="C11" s="2"/>
      <c r="D11" s="2">
        <f>SUM(D3:D10)</f>
        <v>95</v>
      </c>
      <c r="E11" s="2">
        <f>SUM(E3:E10)</f>
        <v>3</v>
      </c>
      <c r="F11" s="2">
        <f>SUM(F3:F10)</f>
        <v>12</v>
      </c>
      <c r="G11" s="2">
        <f>SUM(G3:G10)</f>
        <v>24</v>
      </c>
      <c r="H11" s="15">
        <f>SUM(E11:G11)/D11</f>
        <v>0.41052631578947368</v>
      </c>
      <c r="I11" s="2">
        <f>SUM(I3:I10)</f>
        <v>13</v>
      </c>
      <c r="J11" s="2">
        <f>SUM(J3:J10)</f>
        <v>12</v>
      </c>
      <c r="K11" s="2">
        <f>SUM(K3:K10)</f>
        <v>10</v>
      </c>
      <c r="L11" s="15">
        <f>SUM(I11:K11)/D11</f>
        <v>0.36842105263157893</v>
      </c>
      <c r="M11" s="2">
        <f>SUM(M3:M10)</f>
        <v>5</v>
      </c>
      <c r="N11" s="2">
        <f>SUM(N3:N10)</f>
        <v>7</v>
      </c>
      <c r="O11" s="2">
        <f>SUM(O3:O10)</f>
        <v>7</v>
      </c>
      <c r="P11" s="15">
        <f>SUM(M11:O11)/D11</f>
        <v>0.2</v>
      </c>
      <c r="Q11" s="2">
        <f>SUM(Q3:Q10)</f>
        <v>2</v>
      </c>
      <c r="R11" s="2">
        <f>SUM(R3:R10)</f>
        <v>0</v>
      </c>
      <c r="S11" s="2">
        <f>SUM(S3:S10)</f>
        <v>0</v>
      </c>
      <c r="T11" s="43">
        <f t="shared" ref="T11" si="9">(Q11+R11+S11)/D11</f>
        <v>2.1052631578947368E-2</v>
      </c>
      <c r="U11" s="15">
        <f>SUM(E11:G11,I11:K11)/D11</f>
        <v>0.77894736842105261</v>
      </c>
      <c r="V11" s="15">
        <f>SUM(E11:G11,I11:K11,M11:O11)/D11</f>
        <v>0.97894736842105268</v>
      </c>
      <c r="W11" s="2">
        <f>SUM(W3:W10)</f>
        <v>790</v>
      </c>
      <c r="X11" s="14">
        <f>W11/D11</f>
        <v>8.3157894736842106</v>
      </c>
    </row>
    <row r="12" spans="1:24" x14ac:dyDescent="0.25">
      <c r="A12" s="2"/>
      <c r="B12" s="3"/>
      <c r="C12" s="2"/>
      <c r="D12" s="2"/>
      <c r="E12" s="2"/>
      <c r="F12" s="2"/>
      <c r="G12" s="2"/>
      <c r="H12" s="6"/>
      <c r="I12" s="2"/>
      <c r="J12" s="2"/>
      <c r="K12" s="2"/>
      <c r="L12" s="6"/>
      <c r="M12" s="2"/>
      <c r="N12" s="2"/>
      <c r="O12" s="2"/>
      <c r="P12" s="6"/>
      <c r="Q12" s="2"/>
      <c r="R12" s="2"/>
      <c r="S12" s="2"/>
      <c r="T12" s="7"/>
      <c r="U12" s="6"/>
      <c r="V12" s="6"/>
      <c r="W12" s="2"/>
    </row>
    <row r="13" spans="1:24" x14ac:dyDescent="0.25">
      <c r="A13" s="2"/>
      <c r="B13" s="3"/>
      <c r="C13" s="2"/>
      <c r="D13" s="2"/>
      <c r="E13" s="2"/>
      <c r="F13" s="2"/>
      <c r="G13" s="2"/>
      <c r="H13" s="6"/>
      <c r="I13" s="2"/>
      <c r="J13" s="2"/>
      <c r="K13" s="2"/>
      <c r="L13" s="6"/>
      <c r="M13" s="2"/>
      <c r="N13" s="2"/>
      <c r="O13" s="2"/>
      <c r="P13" s="6"/>
      <c r="Q13" s="2"/>
      <c r="R13" s="2"/>
      <c r="S13" s="2"/>
      <c r="T13" s="7"/>
      <c r="U13" s="6"/>
      <c r="V13" s="6"/>
      <c r="W13" s="2"/>
    </row>
    <row r="14" spans="1:24" x14ac:dyDescent="0.25">
      <c r="A14" s="2"/>
      <c r="B14" s="3"/>
      <c r="C14" s="2"/>
      <c r="D14" s="2"/>
      <c r="E14" s="2"/>
      <c r="F14" s="2"/>
      <c r="G14" s="2"/>
      <c r="H14" s="6"/>
      <c r="I14" s="2"/>
      <c r="J14" s="2"/>
      <c r="K14" s="2"/>
      <c r="L14" s="6"/>
      <c r="M14" s="2"/>
      <c r="N14" s="2"/>
      <c r="O14" s="2"/>
      <c r="P14" s="6"/>
      <c r="Q14" s="2"/>
      <c r="R14" s="2"/>
      <c r="S14" s="2"/>
      <c r="T14" s="7"/>
      <c r="U14" s="6"/>
      <c r="V14" s="6"/>
      <c r="W14" s="2"/>
    </row>
    <row r="15" spans="1:24" x14ac:dyDescent="0.25">
      <c r="A15" s="2"/>
      <c r="B15" s="3"/>
      <c r="C15" s="2"/>
      <c r="D15" s="2"/>
      <c r="E15" s="2"/>
      <c r="F15" s="2"/>
      <c r="G15" s="2"/>
      <c r="H15" s="6"/>
      <c r="I15" s="2"/>
      <c r="J15" s="2"/>
      <c r="K15" s="2"/>
      <c r="L15" s="6"/>
      <c r="M15" s="2"/>
      <c r="N15" s="2"/>
      <c r="O15" s="2"/>
      <c r="P15" s="6"/>
      <c r="Q15" s="2"/>
      <c r="R15" s="2"/>
      <c r="S15" s="2"/>
      <c r="T15" s="7"/>
      <c r="U15" s="6"/>
      <c r="V15" s="6"/>
      <c r="W15" s="2"/>
    </row>
    <row r="16" spans="1:24" x14ac:dyDescent="0.25">
      <c r="A16" s="2"/>
      <c r="B16" s="3"/>
      <c r="C16" s="2"/>
      <c r="D16" s="2"/>
      <c r="E16" s="2"/>
      <c r="F16" s="2"/>
      <c r="G16" s="2"/>
      <c r="H16" s="6"/>
      <c r="I16" s="2"/>
      <c r="J16" s="2"/>
      <c r="K16" s="2"/>
      <c r="L16" s="6"/>
      <c r="M16" s="2"/>
      <c r="N16" s="2"/>
      <c r="O16" s="2"/>
      <c r="P16" s="6"/>
      <c r="Q16" s="2"/>
      <c r="R16" s="2"/>
      <c r="S16" s="2"/>
      <c r="T16" s="7"/>
      <c r="U16" s="6"/>
      <c r="V16" s="6"/>
      <c r="W16" s="2"/>
    </row>
    <row r="17" spans="1:23" x14ac:dyDescent="0.25">
      <c r="A17" s="2"/>
      <c r="B17" s="3"/>
      <c r="C17" s="2"/>
      <c r="D17" s="2"/>
      <c r="E17" s="2"/>
      <c r="F17" s="2"/>
      <c r="G17" s="2"/>
      <c r="H17" s="6"/>
      <c r="I17" s="2"/>
      <c r="J17" s="2"/>
      <c r="K17" s="2"/>
      <c r="L17" s="6"/>
      <c r="M17" s="2"/>
      <c r="N17" s="2"/>
      <c r="O17" s="2"/>
      <c r="P17" s="6"/>
      <c r="Q17" s="2"/>
      <c r="R17" s="2"/>
      <c r="S17" s="2"/>
      <c r="T17" s="7"/>
      <c r="U17" s="6"/>
      <c r="V17" s="6"/>
      <c r="W17" s="2"/>
    </row>
    <row r="18" spans="1:23" x14ac:dyDescent="0.25">
      <c r="A18" s="2"/>
      <c r="B18" s="3"/>
      <c r="C18" s="2"/>
      <c r="D18" s="2"/>
      <c r="E18" s="2"/>
      <c r="F18" s="2"/>
      <c r="G18" s="2"/>
      <c r="H18" s="6"/>
      <c r="I18" s="2"/>
      <c r="J18" s="2"/>
      <c r="K18" s="2"/>
      <c r="L18" s="6"/>
      <c r="M18" s="2"/>
      <c r="N18" s="2"/>
      <c r="O18" s="2"/>
      <c r="P18" s="6"/>
      <c r="Q18" s="2"/>
      <c r="R18" s="2"/>
      <c r="S18" s="2"/>
      <c r="T18" s="7"/>
      <c r="U18" s="6"/>
      <c r="V18" s="6"/>
      <c r="W18" s="2"/>
    </row>
    <row r="19" spans="1:23" x14ac:dyDescent="0.25">
      <c r="A19" s="2"/>
      <c r="B19" s="3"/>
      <c r="C19" s="2"/>
      <c r="D19" s="2"/>
      <c r="E19" s="2"/>
      <c r="F19" s="2"/>
      <c r="G19" s="2"/>
      <c r="H19" s="6"/>
      <c r="I19" s="2"/>
      <c r="J19" s="2"/>
      <c r="K19" s="2"/>
      <c r="L19" s="6"/>
      <c r="M19" s="2"/>
      <c r="N19" s="2"/>
      <c r="O19" s="2"/>
      <c r="P19" s="6"/>
      <c r="Q19" s="2"/>
      <c r="R19" s="2"/>
      <c r="S19" s="2"/>
      <c r="T19" s="7"/>
      <c r="U19" s="6"/>
      <c r="V19" s="6"/>
      <c r="W19" s="2"/>
    </row>
    <row r="20" spans="1:23" x14ac:dyDescent="0.25">
      <c r="A20" s="2"/>
      <c r="B20" s="3"/>
      <c r="C20" s="2"/>
      <c r="D20" s="2"/>
      <c r="E20" s="2"/>
      <c r="F20" s="2"/>
      <c r="G20" s="2"/>
      <c r="H20" s="6"/>
      <c r="I20" s="2"/>
      <c r="J20" s="2"/>
      <c r="K20" s="2"/>
      <c r="L20" s="6"/>
      <c r="M20" s="2"/>
      <c r="N20" s="2"/>
      <c r="O20" s="2"/>
      <c r="P20" s="6"/>
      <c r="Q20" s="2"/>
      <c r="R20" s="2"/>
      <c r="S20" s="2"/>
      <c r="T20" s="7"/>
      <c r="U20" s="6"/>
      <c r="V20" s="6"/>
      <c r="W20" s="2"/>
    </row>
    <row r="21" spans="1:23" x14ac:dyDescent="0.25">
      <c r="A21" s="2"/>
      <c r="B21" s="3"/>
      <c r="C21" s="2"/>
      <c r="D21" s="2"/>
      <c r="E21" s="2"/>
      <c r="F21" s="2"/>
      <c r="G21" s="2"/>
      <c r="H21" s="6"/>
      <c r="I21" s="2"/>
      <c r="J21" s="2"/>
      <c r="K21" s="2"/>
      <c r="L21" s="6"/>
      <c r="M21" s="2"/>
      <c r="N21" s="2"/>
      <c r="O21" s="2"/>
      <c r="P21" s="6"/>
      <c r="Q21" s="2"/>
      <c r="R21" s="2"/>
      <c r="S21" s="2"/>
      <c r="T21" s="7"/>
      <c r="U21" s="6"/>
      <c r="V21" s="6"/>
      <c r="W21" s="2"/>
    </row>
    <row r="22" spans="1:23" x14ac:dyDescent="0.25">
      <c r="A22" s="2"/>
      <c r="B22" s="4"/>
      <c r="C22" s="2"/>
      <c r="D22" s="2"/>
      <c r="E22" s="2"/>
      <c r="F22" s="2"/>
      <c r="G22" s="2"/>
      <c r="H22" s="6"/>
      <c r="I22" s="2"/>
      <c r="J22" s="2"/>
      <c r="K22" s="2"/>
      <c r="L22" s="6"/>
      <c r="M22" s="2"/>
      <c r="N22" s="2"/>
      <c r="O22" s="2"/>
      <c r="P22" s="6"/>
      <c r="Q22" s="2"/>
      <c r="R22" s="2"/>
      <c r="S22" s="2"/>
      <c r="T22" s="7"/>
      <c r="U22" s="6"/>
      <c r="V22" s="6"/>
      <c r="W22" s="2"/>
    </row>
    <row r="23" spans="1:23" x14ac:dyDescent="0.25">
      <c r="A23" s="2"/>
      <c r="B23" s="3"/>
      <c r="C23" s="2"/>
      <c r="D23" s="2"/>
      <c r="E23" s="2"/>
      <c r="F23" s="2"/>
      <c r="G23" s="2"/>
      <c r="H23" s="6"/>
      <c r="I23" s="2"/>
      <c r="J23" s="2"/>
      <c r="K23" s="2"/>
      <c r="L23" s="6"/>
      <c r="M23" s="2"/>
      <c r="N23" s="2"/>
      <c r="O23" s="2"/>
      <c r="P23" s="6"/>
      <c r="Q23" s="2"/>
      <c r="R23" s="2"/>
      <c r="S23" s="2"/>
      <c r="T23" s="7"/>
      <c r="U23" s="6"/>
      <c r="V23" s="6"/>
      <c r="W23" s="2"/>
    </row>
    <row r="24" spans="1:23" x14ac:dyDescent="0.25">
      <c r="A24" s="2"/>
      <c r="B24" s="3"/>
      <c r="C24" s="2"/>
      <c r="D24" s="2"/>
      <c r="E24" s="2"/>
      <c r="F24" s="2"/>
      <c r="G24" s="2"/>
      <c r="H24" s="6"/>
      <c r="I24" s="2"/>
      <c r="J24" s="2"/>
      <c r="K24" s="2"/>
      <c r="L24" s="6"/>
      <c r="M24" s="2"/>
      <c r="N24" s="2"/>
      <c r="O24" s="2"/>
      <c r="P24" s="6"/>
      <c r="Q24" s="2"/>
      <c r="R24" s="2"/>
      <c r="S24" s="2"/>
      <c r="T24" s="7"/>
      <c r="U24" s="6"/>
      <c r="V24" s="6"/>
      <c r="W24" s="2"/>
    </row>
    <row r="25" spans="1:23" x14ac:dyDescent="0.25">
      <c r="A25" s="2"/>
      <c r="B25" s="3"/>
      <c r="C25" s="2"/>
      <c r="D25" s="2"/>
      <c r="E25" s="2"/>
      <c r="F25" s="2"/>
      <c r="G25" s="2"/>
      <c r="H25" s="6"/>
      <c r="I25" s="2"/>
      <c r="J25" s="2"/>
      <c r="K25" s="2"/>
      <c r="L25" s="6"/>
      <c r="M25" s="2"/>
      <c r="N25" s="2"/>
      <c r="O25" s="2"/>
      <c r="P25" s="6"/>
      <c r="Q25" s="2"/>
      <c r="R25" s="2"/>
      <c r="S25" s="2"/>
      <c r="T25" s="7"/>
      <c r="U25" s="6"/>
      <c r="V25" s="6"/>
      <c r="W25" s="2"/>
    </row>
  </sheetData>
  <mergeCells count="12">
    <mergeCell ref="I1:L1"/>
    <mergeCell ref="A1:A2"/>
    <mergeCell ref="B1:B2"/>
    <mergeCell ref="C1:C2"/>
    <mergeCell ref="D1:D2"/>
    <mergeCell ref="E1:H1"/>
    <mergeCell ref="W1:W2"/>
    <mergeCell ref="M1:P1"/>
    <mergeCell ref="Q1:T1"/>
    <mergeCell ref="U1:U2"/>
    <mergeCell ref="X1:X2"/>
    <mergeCell ref="V1:V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29</vt:i4>
      </vt:variant>
    </vt:vector>
  </HeadingPairs>
  <TitlesOfParts>
    <vt:vector size="29" baseType="lpstr">
      <vt:lpstr>Класи</vt:lpstr>
      <vt:lpstr>Предмети</vt:lpstr>
      <vt:lpstr>Укр мова</vt:lpstr>
      <vt:lpstr>Укр літ</vt:lpstr>
      <vt:lpstr>Математика</vt:lpstr>
      <vt:lpstr>Алгебра</vt:lpstr>
      <vt:lpstr>Геометрія</vt:lpstr>
      <vt:lpstr>Англ мова</vt:lpstr>
      <vt:lpstr>Нім мова</vt:lpstr>
      <vt:lpstr>Рос мова</vt:lpstr>
      <vt:lpstr>Зар літ</vt:lpstr>
      <vt:lpstr>Іст Укр</vt:lpstr>
      <vt:lpstr>Всесв іст</vt:lpstr>
      <vt:lpstr>Право</vt:lpstr>
      <vt:lpstr>Гром осв</vt:lpstr>
      <vt:lpstr>Інформ</vt:lpstr>
      <vt:lpstr>Фізика</vt:lpstr>
      <vt:lpstr>Хімія</vt:lpstr>
      <vt:lpstr>Біологія</vt:lpstr>
      <vt:lpstr>Географія</vt:lpstr>
      <vt:lpstr>Трудове нав</vt:lpstr>
      <vt:lpstr>Обр.мист</vt:lpstr>
      <vt:lpstr>Осн здор</vt:lpstr>
      <vt:lpstr>Зах Вітч</vt:lpstr>
      <vt:lpstr>Фізк</vt:lpstr>
      <vt:lpstr>Мистецтво</vt:lpstr>
      <vt:lpstr>Музика</vt:lpstr>
      <vt:lpstr>Астрономія</vt:lpstr>
      <vt:lpstr>Природ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SІМА</cp:lastModifiedBy>
  <cp:lastPrinted>2021-04-21T10:04:41Z</cp:lastPrinted>
  <dcterms:created xsi:type="dcterms:W3CDTF">2015-12-21T08:45:36Z</dcterms:created>
  <dcterms:modified xsi:type="dcterms:W3CDTF">2022-02-02T13:24:23Z</dcterms:modified>
</cp:coreProperties>
</file>