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520" windowHeight="8445" firstSheet="3" activeTab="3"/>
  </bookViews>
  <sheets>
    <sheet name="Лімііти2012 зі змінами" sheetId="1" r:id="rId1"/>
    <sheet name="Ліміти 2012" sheetId="2" r:id="rId2"/>
    <sheet name="зміни2012" sheetId="3" r:id="rId3"/>
    <sheet name="Мережа 2018 2019 " sheetId="4" r:id="rId4"/>
  </sheets>
  <definedNames>
    <definedName name="_xlnm.Print_Area" localSheetId="2">'зміни2012'!$A$1:$S$24</definedName>
    <definedName name="_xlnm.Print_Area" localSheetId="0">'Лімііти2012 зі змінами'!$A$1:$P$22</definedName>
    <definedName name="_xlnm.Print_Area" localSheetId="1">'Ліміти 2012'!$A$1:$P$22</definedName>
    <definedName name="_xlnm.Print_Area" localSheetId="3">'Мережа 2018 2019 '!$A$1:$AF$23</definedName>
  </definedNames>
  <calcPr fullCalcOnLoad="1"/>
</workbook>
</file>

<file path=xl/sharedStrings.xml><?xml version="1.0" encoding="utf-8"?>
<sst xmlns="http://schemas.openxmlformats.org/spreadsheetml/2006/main" count="147" uniqueCount="63">
  <si>
    <t>Назва 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</si>
  <si>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</si>
  <si>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</si>
  <si>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</si>
  <si>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</si>
  <si>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</si>
  <si>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</si>
  <si>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</si>
  <si>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</si>
  <si>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</si>
  <si>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</si>
  <si>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</si>
  <si>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</si>
  <si>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</si>
  <si>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Н-Сірогозька ЗОШ</t>
  </si>
  <si>
    <t>Жданівська ЗОШ</t>
  </si>
  <si>
    <t>В-Сірогозька ЗОШ</t>
  </si>
  <si>
    <t>Сірогозька ЗОШ</t>
  </si>
  <si>
    <t>Степненська ЗОШ</t>
  </si>
  <si>
    <t>Н-Олександрівська</t>
  </si>
  <si>
    <t>П-Покровська ЗОШ</t>
  </si>
  <si>
    <t>Анатолівська ЗОШ</t>
  </si>
  <si>
    <t>Н-Петрівська ЗОШ</t>
  </si>
  <si>
    <t>Вільненська ЗОШ</t>
  </si>
  <si>
    <t>Ч-Партизанська ЗОШ</t>
  </si>
  <si>
    <t>Комсомольська ЗОШ</t>
  </si>
  <si>
    <t>Н-Торгаївська ЗОШ</t>
  </si>
  <si>
    <t>В-Торгаївська ЗОШ</t>
  </si>
  <si>
    <t>Дем'янівська ЗОШ</t>
  </si>
  <si>
    <t>Всього по ЗОШ</t>
  </si>
  <si>
    <t>Кількість учнів 1-4 класів</t>
  </si>
  <si>
    <t>Вартість харчування  в день 7,20грн.</t>
  </si>
  <si>
    <t>Розподіл лімітних призначень на харчування  учнів ЗОШ  на 2012 рік</t>
  </si>
  <si>
    <t>корегуюча</t>
  </si>
  <si>
    <t>КЕКВ 1133</t>
  </si>
  <si>
    <t>Розподіл лімітних призначень на харчування  учнів ЗОШ  на І кварт.  2012 року (корегуюча )</t>
  </si>
  <si>
    <t>дітодні</t>
  </si>
  <si>
    <t>к сть учнів пільгової категорії</t>
  </si>
  <si>
    <t>оздоровлення</t>
  </si>
  <si>
    <t>Всього без оздоровлення</t>
  </si>
  <si>
    <t>Середня вартість харчування</t>
  </si>
  <si>
    <t>з урахуванням змін</t>
  </si>
  <si>
    <t>Всьго харчування</t>
  </si>
  <si>
    <t>1 клас</t>
  </si>
  <si>
    <t>2 клас</t>
  </si>
  <si>
    <t>3 клас</t>
  </si>
  <si>
    <t>4 клас</t>
  </si>
  <si>
    <t>1-4 класів</t>
  </si>
  <si>
    <t>5 клас</t>
  </si>
  <si>
    <t>6 клас</t>
  </si>
  <si>
    <t>7 клас</t>
  </si>
  <si>
    <t>8 клас</t>
  </si>
  <si>
    <t>9 клас</t>
  </si>
  <si>
    <t>5- 9 клас</t>
  </si>
  <si>
    <t>10 клас</t>
  </si>
  <si>
    <t>11клас</t>
  </si>
  <si>
    <t>10-11 клас</t>
  </si>
  <si>
    <t>клас</t>
  </si>
  <si>
    <t>учні</t>
  </si>
  <si>
    <t>Червонопартизанська ЗОШ  І -ІІІ ст.</t>
  </si>
  <si>
    <t>№ з/п</t>
  </si>
  <si>
    <t>ЗАТВЕРДЖЕНО                                           Розпорядження голови  районної державної адміністрації _________________ № ____</t>
  </si>
  <si>
    <t>Мережа  загальноосвітніх  навчальних  закладів   на   2018/ 19  навчальний рік  станом на  01  вересня   2018 року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</si>
</sst>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</numFmts>
  <fonts count="56">
    <font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sz val="16"/>
      <name val="UkrainianTextBook"/>
      <family val="0"/>
    </font>
    <font>
      <b/>
      <sz val="18"/>
      <name val="Arial Cyr"/>
      <family val="0"/>
    </font>
    <font>
      <sz val="14"/>
      <name val="UkrainianTextBook"/>
      <family val="0"/>
    </font>
    <font>
      <b/>
      <sz val="16"/>
      <name val="Arial Cyr"/>
      <family val="0"/>
    </font>
    <font>
      <sz val="18"/>
      <name val="UkrainianTextBook"/>
      <family val="0"/>
    </font>
    <font>
      <sz val="18"/>
      <color indexed="8"/>
      <name val="UkrainianTextBook"/>
      <family val="0"/>
    </font>
    <font>
      <b/>
      <sz val="18"/>
      <name val="UkrainianTextBook"/>
      <family val="0"/>
    </font>
    <font>
      <b/>
      <sz val="14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UkrainianTextBook"/>
      <family val="0"/>
    </font>
    <font>
      <b/>
      <sz val="9"/>
      <name val="Arial Cyr"/>
      <family val="0"/>
    </font>
    <font>
      <sz val="9"/>
      <color indexed="8"/>
      <name val="UkrainianTextBook"/>
      <family val="0"/>
    </font>
    <font>
      <b/>
      <sz val="9"/>
      <name val="UkrainianTextBook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2" xfId="0" applyFont="1" applyFill="1" applyBorder="1" applyAlignment="1">
      <alignment wrapText="1"/>
    </xf>
    <xf numFmtId="0" fontId="7" fillId="32" borderId="10" xfId="0" applyFont="1" applyFill="1" applyBorder="1" applyAlignment="1">
      <alignment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6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9" fillId="32" borderId="10" xfId="0" applyFont="1" applyFill="1" applyBorder="1" applyAlignment="1">
      <alignment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0" xfId="0" applyNumberFormat="1" applyFont="1" applyAlignment="1">
      <alignment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1" fillId="32" borderId="10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1" fontId="8" fillId="0" borderId="10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7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20" fillId="32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17" xfId="0" applyFont="1" applyBorder="1" applyAlignment="1">
      <alignment horizont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view="pageBreakPreview" zoomScale="60" zoomScalePageLayoutView="0" workbookViewId="0" topLeftCell="A1">
      <selection activeCell="U15" sqref="U15"/>
    </sheetView>
  </sheetViews>
  <sheetFormatPr defaultColWidth="9.00390625" defaultRowHeight="12.75"/>
  <cols>
    <col min="1" max="1" width="36.875" style="0" customWidth="1"/>
    <col min="2" max="2" width="12.875" style="0" customWidth="1"/>
    <col min="3" max="3" width="14.625" style="0" customWidth="1"/>
    <col min="4" max="4" width="17.625" style="0" customWidth="1"/>
    <col min="5" max="5" width="0.12890625" style="0" customWidth="1"/>
    <col min="6" max="6" width="13.625" style="0" hidden="1" customWidth="1"/>
    <col min="7" max="7" width="15.375" style="0" customWidth="1"/>
    <col min="8" max="8" width="0.2421875" style="0" customWidth="1"/>
    <col min="9" max="9" width="16.00390625" style="0" hidden="1" customWidth="1"/>
    <col min="10" max="10" width="15.75390625" style="0" hidden="1" customWidth="1"/>
    <col min="11" max="11" width="15.125" style="0" hidden="1" customWidth="1"/>
    <col min="12" max="12" width="14.875" style="0" hidden="1" customWidth="1"/>
    <col min="13" max="13" width="16.00390625" style="0" customWidth="1"/>
    <col min="14" max="14" width="16.75390625" style="0" customWidth="1"/>
    <col min="15" max="15" width="17.125" style="0" customWidth="1"/>
    <col min="16" max="16" width="0.12890625" style="0" customWidth="1"/>
    <col min="17" max="17" width="11.375" style="0" customWidth="1"/>
  </cols>
  <sheetData>
    <row r="2" spans="1:16" ht="26.25" customHeight="1">
      <c r="A2" s="64" t="s">
        <v>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4"/>
    </row>
    <row r="3" spans="1:15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2:11" ht="20.25">
      <c r="B4" s="66" t="s">
        <v>41</v>
      </c>
      <c r="C4" s="66"/>
      <c r="D4" s="66"/>
      <c r="E4" s="66"/>
      <c r="F4" s="66"/>
      <c r="G4" s="66"/>
      <c r="K4" s="3"/>
    </row>
    <row r="6" spans="1:16" ht="94.5" customHeight="1">
      <c r="A6" s="7" t="s">
        <v>0</v>
      </c>
      <c r="B6" s="35" t="s">
        <v>30</v>
      </c>
      <c r="C6" s="35" t="s">
        <v>37</v>
      </c>
      <c r="D6" s="35" t="s">
        <v>36</v>
      </c>
      <c r="E6" s="6"/>
      <c r="F6" s="6"/>
      <c r="G6" s="35" t="s">
        <v>40</v>
      </c>
      <c r="H6" s="7" t="s">
        <v>1</v>
      </c>
      <c r="I6" s="7" t="s">
        <v>2</v>
      </c>
      <c r="J6" s="7" t="s">
        <v>3</v>
      </c>
      <c r="K6" s="7" t="s">
        <v>4</v>
      </c>
      <c r="L6" s="8" t="s">
        <v>5</v>
      </c>
      <c r="M6" s="6" t="s">
        <v>38</v>
      </c>
      <c r="N6" s="41" t="s">
        <v>42</v>
      </c>
      <c r="O6" s="8" t="s">
        <v>13</v>
      </c>
      <c r="P6" s="10"/>
    </row>
    <row r="7" spans="1:16" ht="31.5" customHeight="1">
      <c r="A7" s="37" t="s">
        <v>14</v>
      </c>
      <c r="B7" s="5">
        <v>136</v>
      </c>
      <c r="C7" s="5">
        <v>14</v>
      </c>
      <c r="D7" s="13">
        <f>(B7+C7)*168</f>
        <v>25200</v>
      </c>
      <c r="E7" s="12"/>
      <c r="F7" s="13"/>
      <c r="G7" s="12">
        <v>5.21</v>
      </c>
      <c r="H7" s="13">
        <v>17200</v>
      </c>
      <c r="I7" s="13">
        <v>17200</v>
      </c>
      <c r="J7" s="13">
        <v>15000</v>
      </c>
      <c r="K7" s="13">
        <v>15000</v>
      </c>
      <c r="L7" s="13">
        <v>9400</v>
      </c>
      <c r="M7" s="13">
        <v>25000</v>
      </c>
      <c r="N7" s="14">
        <v>131800</v>
      </c>
      <c r="O7" s="14">
        <f>M7+N7</f>
        <v>156800</v>
      </c>
      <c r="P7" s="16"/>
    </row>
    <row r="8" spans="1:16" ht="33" customHeight="1">
      <c r="A8" s="37" t="s">
        <v>15</v>
      </c>
      <c r="B8" s="5">
        <v>24</v>
      </c>
      <c r="C8" s="5">
        <v>5</v>
      </c>
      <c r="D8" s="13">
        <f aca="true" t="shared" si="0" ref="D8:D21">(B8+C8)*168</f>
        <v>4872</v>
      </c>
      <c r="E8" s="17"/>
      <c r="F8" s="18"/>
      <c r="G8" s="12">
        <v>5.21</v>
      </c>
      <c r="H8" s="13">
        <v>2600</v>
      </c>
      <c r="I8" s="13">
        <v>2600</v>
      </c>
      <c r="J8" s="13">
        <v>2100</v>
      </c>
      <c r="K8" s="13">
        <v>2100</v>
      </c>
      <c r="L8" s="13">
        <v>2200</v>
      </c>
      <c r="M8" s="13">
        <v>3000</v>
      </c>
      <c r="N8" s="14">
        <v>25300</v>
      </c>
      <c r="O8" s="14">
        <f aca="true" t="shared" si="1" ref="O8:O22">M8+N8</f>
        <v>28300</v>
      </c>
      <c r="P8" s="16"/>
    </row>
    <row r="9" spans="1:16" ht="30.75" customHeight="1">
      <c r="A9" s="37" t="s">
        <v>16</v>
      </c>
      <c r="B9" s="5">
        <v>41</v>
      </c>
      <c r="C9" s="5">
        <v>5</v>
      </c>
      <c r="D9" s="13">
        <f t="shared" si="0"/>
        <v>7728</v>
      </c>
      <c r="E9" s="12"/>
      <c r="F9" s="13"/>
      <c r="G9" s="12">
        <v>5.21</v>
      </c>
      <c r="H9" s="13">
        <v>5100</v>
      </c>
      <c r="I9" s="13">
        <v>5100</v>
      </c>
      <c r="J9" s="13">
        <v>4500</v>
      </c>
      <c r="K9" s="13">
        <v>4500</v>
      </c>
      <c r="L9" s="13">
        <v>3200</v>
      </c>
      <c r="M9" s="13">
        <v>7000</v>
      </c>
      <c r="N9" s="14">
        <v>40300</v>
      </c>
      <c r="O9" s="14">
        <f t="shared" si="1"/>
        <v>47300</v>
      </c>
      <c r="P9" s="16"/>
    </row>
    <row r="10" spans="1:16" ht="33.75" customHeight="1">
      <c r="A10" s="38" t="s">
        <v>17</v>
      </c>
      <c r="B10" s="5">
        <v>16</v>
      </c>
      <c r="C10" s="5">
        <v>1</v>
      </c>
      <c r="D10" s="13">
        <f t="shared" si="0"/>
        <v>2856</v>
      </c>
      <c r="E10" s="19"/>
      <c r="F10" s="13"/>
      <c r="G10" s="12">
        <v>5.21</v>
      </c>
      <c r="H10" s="13">
        <v>2500</v>
      </c>
      <c r="I10" s="13">
        <v>2500</v>
      </c>
      <c r="J10" s="13">
        <v>2200</v>
      </c>
      <c r="K10" s="13">
        <v>2200</v>
      </c>
      <c r="L10" s="13">
        <v>2000</v>
      </c>
      <c r="M10" s="13">
        <v>3000</v>
      </c>
      <c r="N10" s="14">
        <v>14800</v>
      </c>
      <c r="O10" s="14">
        <f t="shared" si="1"/>
        <v>17800</v>
      </c>
      <c r="P10" s="16"/>
    </row>
    <row r="11" spans="1:16" ht="33.75" customHeight="1">
      <c r="A11" s="37" t="s">
        <v>18</v>
      </c>
      <c r="B11" s="5">
        <v>23</v>
      </c>
      <c r="C11" s="5">
        <v>3</v>
      </c>
      <c r="D11" s="13">
        <f t="shared" si="0"/>
        <v>4368</v>
      </c>
      <c r="E11" s="12"/>
      <c r="F11" s="13"/>
      <c r="G11" s="12">
        <v>5.21</v>
      </c>
      <c r="H11" s="13">
        <v>2200</v>
      </c>
      <c r="I11" s="13">
        <v>2200</v>
      </c>
      <c r="J11" s="13">
        <v>1800</v>
      </c>
      <c r="K11" s="13">
        <v>1800</v>
      </c>
      <c r="L11" s="13">
        <v>1400</v>
      </c>
      <c r="M11" s="13">
        <v>3000</v>
      </c>
      <c r="N11" s="14">
        <v>22700</v>
      </c>
      <c r="O11" s="14">
        <f t="shared" si="1"/>
        <v>25700</v>
      </c>
      <c r="P11" s="16"/>
    </row>
    <row r="12" spans="1:16" ht="31.5" customHeight="1">
      <c r="A12" s="37" t="s">
        <v>19</v>
      </c>
      <c r="B12" s="5">
        <v>47</v>
      </c>
      <c r="C12" s="5">
        <v>5</v>
      </c>
      <c r="D12" s="13">
        <f t="shared" si="0"/>
        <v>8736</v>
      </c>
      <c r="E12" s="12"/>
      <c r="F12" s="13"/>
      <c r="G12" s="12">
        <v>5.21</v>
      </c>
      <c r="H12" s="13">
        <v>7000</v>
      </c>
      <c r="I12" s="13">
        <v>7000</v>
      </c>
      <c r="J12" s="13">
        <v>6400</v>
      </c>
      <c r="K12" s="13">
        <v>6400</v>
      </c>
      <c r="L12" s="13">
        <v>5000</v>
      </c>
      <c r="M12" s="13">
        <v>9000</v>
      </c>
      <c r="N12" s="14">
        <v>45500</v>
      </c>
      <c r="O12" s="14">
        <f t="shared" si="1"/>
        <v>54500</v>
      </c>
      <c r="P12" s="16"/>
    </row>
    <row r="13" spans="1:17" ht="30.75" customHeight="1">
      <c r="A13" s="37" t="s">
        <v>20</v>
      </c>
      <c r="B13" s="5">
        <v>31</v>
      </c>
      <c r="C13" s="5">
        <v>2</v>
      </c>
      <c r="D13" s="13">
        <f t="shared" si="0"/>
        <v>5544</v>
      </c>
      <c r="E13" s="12"/>
      <c r="F13" s="13"/>
      <c r="G13" s="12">
        <v>5.21</v>
      </c>
      <c r="H13" s="13">
        <v>3600</v>
      </c>
      <c r="I13" s="13">
        <v>3600</v>
      </c>
      <c r="J13" s="13">
        <v>3000</v>
      </c>
      <c r="K13" s="13">
        <v>3000</v>
      </c>
      <c r="L13" s="13">
        <v>3200</v>
      </c>
      <c r="M13" s="13">
        <v>4000</v>
      </c>
      <c r="N13" s="14">
        <v>28800</v>
      </c>
      <c r="O13" s="14">
        <f t="shared" si="1"/>
        <v>32800</v>
      </c>
      <c r="P13" s="16"/>
      <c r="Q13" s="20"/>
    </row>
    <row r="14" spans="1:16" ht="33.75" customHeight="1">
      <c r="A14" s="37" t="s">
        <v>21</v>
      </c>
      <c r="B14" s="5">
        <v>13</v>
      </c>
      <c r="C14" s="5">
        <v>2</v>
      </c>
      <c r="D14" s="13">
        <f t="shared" si="0"/>
        <v>2520</v>
      </c>
      <c r="E14" s="12"/>
      <c r="F14" s="13"/>
      <c r="G14" s="12">
        <v>5.21</v>
      </c>
      <c r="H14" s="13">
        <v>1600</v>
      </c>
      <c r="I14" s="13">
        <v>1600</v>
      </c>
      <c r="J14" s="13">
        <v>1200</v>
      </c>
      <c r="K14" s="13">
        <v>1200</v>
      </c>
      <c r="L14" s="13">
        <v>1200</v>
      </c>
      <c r="M14" s="13">
        <v>2000</v>
      </c>
      <c r="N14" s="14">
        <v>13100</v>
      </c>
      <c r="O14" s="14">
        <f t="shared" si="1"/>
        <v>15100</v>
      </c>
      <c r="P14" s="16"/>
    </row>
    <row r="15" spans="1:16" ht="33" customHeight="1">
      <c r="A15" s="37" t="s">
        <v>22</v>
      </c>
      <c r="B15" s="5">
        <v>18</v>
      </c>
      <c r="C15" s="5">
        <v>2</v>
      </c>
      <c r="D15" s="13">
        <f t="shared" si="0"/>
        <v>3360</v>
      </c>
      <c r="E15" s="12"/>
      <c r="F15" s="13"/>
      <c r="G15" s="12">
        <v>5.21</v>
      </c>
      <c r="H15" s="13">
        <v>2000</v>
      </c>
      <c r="I15" s="13">
        <v>2000</v>
      </c>
      <c r="J15" s="13">
        <v>1600</v>
      </c>
      <c r="K15" s="13">
        <v>1600</v>
      </c>
      <c r="L15" s="13">
        <v>1500</v>
      </c>
      <c r="M15" s="13">
        <v>2500</v>
      </c>
      <c r="N15" s="14">
        <v>17500</v>
      </c>
      <c r="O15" s="14">
        <f t="shared" si="1"/>
        <v>20000</v>
      </c>
      <c r="P15" s="16"/>
    </row>
    <row r="16" spans="1:16" ht="32.25" customHeight="1">
      <c r="A16" s="38" t="s">
        <v>23</v>
      </c>
      <c r="B16" s="5">
        <v>25</v>
      </c>
      <c r="C16" s="5">
        <v>2</v>
      </c>
      <c r="D16" s="13">
        <f t="shared" si="0"/>
        <v>4536</v>
      </c>
      <c r="E16" s="12"/>
      <c r="F16" s="13"/>
      <c r="G16" s="12">
        <v>5.21</v>
      </c>
      <c r="H16" s="13">
        <v>3100</v>
      </c>
      <c r="I16" s="13">
        <v>3100</v>
      </c>
      <c r="J16" s="13">
        <v>2600</v>
      </c>
      <c r="K16" s="13">
        <v>2600</v>
      </c>
      <c r="L16" s="13">
        <v>2200</v>
      </c>
      <c r="M16" s="13">
        <v>4000</v>
      </c>
      <c r="N16" s="14">
        <v>23500</v>
      </c>
      <c r="O16" s="14">
        <f t="shared" si="1"/>
        <v>27500</v>
      </c>
      <c r="P16" s="16"/>
    </row>
    <row r="17" spans="1:16" ht="33" customHeight="1">
      <c r="A17" s="37" t="s">
        <v>24</v>
      </c>
      <c r="B17" s="21">
        <v>23</v>
      </c>
      <c r="C17" s="21">
        <v>2</v>
      </c>
      <c r="D17" s="13">
        <f t="shared" si="0"/>
        <v>4200</v>
      </c>
      <c r="E17" s="12"/>
      <c r="F17" s="13"/>
      <c r="G17" s="12">
        <v>5.21</v>
      </c>
      <c r="H17" s="13">
        <v>2200</v>
      </c>
      <c r="I17" s="13">
        <v>2200</v>
      </c>
      <c r="J17" s="13">
        <v>1800</v>
      </c>
      <c r="K17" s="13">
        <v>1800</v>
      </c>
      <c r="L17" s="13">
        <v>1400</v>
      </c>
      <c r="M17" s="13">
        <v>3000</v>
      </c>
      <c r="N17" s="14">
        <v>21800</v>
      </c>
      <c r="O17" s="14">
        <f t="shared" si="1"/>
        <v>24800</v>
      </c>
      <c r="P17" s="16"/>
    </row>
    <row r="18" spans="1:16" ht="32.25" customHeight="1">
      <c r="A18" s="37" t="s">
        <v>25</v>
      </c>
      <c r="B18" s="21">
        <v>5</v>
      </c>
      <c r="C18" s="21">
        <v>3</v>
      </c>
      <c r="D18" s="13">
        <f t="shared" si="0"/>
        <v>1344</v>
      </c>
      <c r="E18" s="12"/>
      <c r="F18" s="13"/>
      <c r="G18" s="12">
        <v>5.21</v>
      </c>
      <c r="H18" s="13">
        <v>700</v>
      </c>
      <c r="I18" s="13">
        <v>700</v>
      </c>
      <c r="J18" s="13">
        <v>600</v>
      </c>
      <c r="K18" s="13">
        <v>600</v>
      </c>
      <c r="L18" s="13">
        <v>400</v>
      </c>
      <c r="M18" s="13">
        <v>1000</v>
      </c>
      <c r="N18" s="14">
        <v>7000</v>
      </c>
      <c r="O18" s="14">
        <f t="shared" si="1"/>
        <v>8000</v>
      </c>
      <c r="P18" s="16"/>
    </row>
    <row r="19" spans="1:16" ht="30" customHeight="1">
      <c r="A19" s="37" t="s">
        <v>26</v>
      </c>
      <c r="B19" s="5">
        <v>52</v>
      </c>
      <c r="C19" s="5">
        <v>5</v>
      </c>
      <c r="D19" s="13">
        <f t="shared" si="0"/>
        <v>9576</v>
      </c>
      <c r="E19" s="12"/>
      <c r="F19" s="13"/>
      <c r="G19" s="12">
        <v>5.21</v>
      </c>
      <c r="H19" s="13">
        <v>7000</v>
      </c>
      <c r="I19" s="13">
        <v>7000</v>
      </c>
      <c r="J19" s="13">
        <v>4900</v>
      </c>
      <c r="K19" s="13">
        <v>4900</v>
      </c>
      <c r="L19" s="13">
        <v>5000</v>
      </c>
      <c r="M19" s="13">
        <v>9000</v>
      </c>
      <c r="N19" s="14">
        <v>49900</v>
      </c>
      <c r="O19" s="14">
        <f t="shared" si="1"/>
        <v>58900</v>
      </c>
      <c r="P19" s="16"/>
    </row>
    <row r="20" spans="1:16" ht="35.25" customHeight="1">
      <c r="A20" s="37" t="s">
        <v>27</v>
      </c>
      <c r="B20" s="5">
        <v>11</v>
      </c>
      <c r="C20" s="5">
        <v>1</v>
      </c>
      <c r="D20" s="13">
        <f t="shared" si="0"/>
        <v>2016</v>
      </c>
      <c r="E20" s="12"/>
      <c r="F20" s="13"/>
      <c r="G20" s="12">
        <v>5.21</v>
      </c>
      <c r="H20" s="13">
        <v>1300</v>
      </c>
      <c r="I20" s="13">
        <v>1300</v>
      </c>
      <c r="J20" s="13">
        <v>1000</v>
      </c>
      <c r="K20" s="13">
        <v>1000</v>
      </c>
      <c r="L20" s="13">
        <v>600</v>
      </c>
      <c r="M20" s="13">
        <v>2000</v>
      </c>
      <c r="N20" s="14">
        <v>10500</v>
      </c>
      <c r="O20" s="14">
        <f t="shared" si="1"/>
        <v>12500</v>
      </c>
      <c r="P20" s="16"/>
    </row>
    <row r="21" spans="1:16" ht="30.75" customHeight="1">
      <c r="A21" s="37" t="s">
        <v>28</v>
      </c>
      <c r="B21" s="5">
        <v>16</v>
      </c>
      <c r="C21" s="5">
        <v>1</v>
      </c>
      <c r="D21" s="13">
        <f t="shared" si="0"/>
        <v>2856</v>
      </c>
      <c r="E21" s="12"/>
      <c r="F21" s="13"/>
      <c r="G21" s="12">
        <v>5.21</v>
      </c>
      <c r="H21" s="13">
        <v>1900</v>
      </c>
      <c r="I21" s="13">
        <v>1900</v>
      </c>
      <c r="J21" s="13">
        <v>1300</v>
      </c>
      <c r="K21" s="13">
        <v>1300</v>
      </c>
      <c r="L21" s="13">
        <v>1300</v>
      </c>
      <c r="M21" s="13">
        <v>2500</v>
      </c>
      <c r="N21" s="14">
        <v>14800</v>
      </c>
      <c r="O21" s="14">
        <f t="shared" si="1"/>
        <v>17300</v>
      </c>
      <c r="P21" s="16"/>
    </row>
    <row r="22" spans="1:17" ht="34.5" customHeight="1">
      <c r="A22" s="39" t="s">
        <v>29</v>
      </c>
      <c r="B22" s="36">
        <f>SUM(B7:B21)</f>
        <v>481</v>
      </c>
      <c r="C22" s="36">
        <f>SUM(C7:C21)</f>
        <v>53</v>
      </c>
      <c r="D22" s="23">
        <f>SUM(D7:D21)</f>
        <v>89712</v>
      </c>
      <c r="E22" s="22"/>
      <c r="F22" s="23"/>
      <c r="G22" s="22">
        <f>N22/D22</f>
        <v>5.208890672373818</v>
      </c>
      <c r="H22" s="23">
        <f aca="true" t="shared" si="2" ref="H22:M22">SUM(H7:H21)</f>
        <v>60000</v>
      </c>
      <c r="I22" s="23">
        <f t="shared" si="2"/>
        <v>60000</v>
      </c>
      <c r="J22" s="23">
        <f t="shared" si="2"/>
        <v>50000</v>
      </c>
      <c r="K22" s="23">
        <f t="shared" si="2"/>
        <v>50000</v>
      </c>
      <c r="L22" s="23">
        <f t="shared" si="2"/>
        <v>40000</v>
      </c>
      <c r="M22" s="23">
        <f t="shared" si="2"/>
        <v>80000</v>
      </c>
      <c r="N22" s="42">
        <f>SUM(N7:N21)</f>
        <v>467300</v>
      </c>
      <c r="O22" s="42">
        <f t="shared" si="1"/>
        <v>547300</v>
      </c>
      <c r="P22" s="16"/>
      <c r="Q22" s="20"/>
    </row>
    <row r="23" spans="1:17" ht="36.75" customHeight="1">
      <c r="A23" s="11"/>
      <c r="B23" s="5"/>
      <c r="C23" s="5"/>
      <c r="D23" s="25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0"/>
    </row>
    <row r="24" spans="1:17" ht="35.25" customHeight="1">
      <c r="A24" s="28"/>
      <c r="B24" s="2"/>
      <c r="C24" s="2"/>
      <c r="D24" s="29"/>
      <c r="E24" s="29"/>
      <c r="F24" s="30"/>
      <c r="G24" s="30"/>
      <c r="H24" s="29"/>
      <c r="I24" s="29"/>
      <c r="J24" s="29"/>
      <c r="K24" s="31"/>
      <c r="L24" s="31"/>
      <c r="M24" s="31"/>
      <c r="N24" s="31"/>
      <c r="O24" s="31"/>
      <c r="P24" s="27"/>
      <c r="Q24" s="20"/>
    </row>
    <row r="25" spans="1:17" ht="32.25" customHeight="1">
      <c r="A25" s="28"/>
      <c r="B25" s="2"/>
      <c r="C25" s="2"/>
      <c r="D25" s="25"/>
      <c r="E25" s="25">
        <v>30</v>
      </c>
      <c r="F25" s="26"/>
      <c r="G25" s="26"/>
      <c r="H25" s="32"/>
      <c r="I25" s="2"/>
      <c r="J25" s="2"/>
      <c r="K25" s="31"/>
      <c r="L25" s="31"/>
      <c r="M25" s="31"/>
      <c r="N25" s="31"/>
      <c r="O25" s="31"/>
      <c r="P25" s="27"/>
      <c r="Q25" s="20"/>
    </row>
    <row r="26" spans="1:17" ht="31.5" customHeight="1">
      <c r="A26" s="1"/>
      <c r="B26" s="2"/>
      <c r="C26" s="2"/>
      <c r="D26" s="25"/>
      <c r="E26" s="25">
        <v>76</v>
      </c>
      <c r="F26" s="26"/>
      <c r="G26" s="26"/>
      <c r="H26" s="29"/>
      <c r="I26" s="2"/>
      <c r="J26" s="2"/>
      <c r="K26" s="31"/>
      <c r="L26" s="31"/>
      <c r="M26" s="31"/>
      <c r="N26" s="31"/>
      <c r="O26" s="31"/>
      <c r="P26" s="27"/>
      <c r="Q26" s="20"/>
    </row>
    <row r="27" spans="8:16" ht="15">
      <c r="H27" s="27"/>
      <c r="I27" s="33"/>
      <c r="J27" s="27"/>
      <c r="K27" s="33"/>
      <c r="L27" s="27"/>
      <c r="M27" s="27"/>
      <c r="N27" s="27"/>
      <c r="O27" s="27"/>
      <c r="P27" s="27"/>
    </row>
    <row r="28" spans="1:16" ht="34.5" customHeight="1">
      <c r="A28" s="28"/>
      <c r="B28" s="2"/>
      <c r="C28" s="2"/>
      <c r="D28" s="34"/>
      <c r="E28" s="34"/>
      <c r="F28" s="34"/>
      <c r="G28" s="34"/>
      <c r="H28" s="29"/>
      <c r="I28" s="31"/>
      <c r="J28" s="31"/>
      <c r="K28" s="31"/>
      <c r="L28" s="31"/>
      <c r="M28" s="31"/>
      <c r="N28" s="31"/>
      <c r="O28" s="31"/>
      <c r="P28" s="27"/>
    </row>
    <row r="31" ht="12.75">
      <c r="K31" s="20"/>
    </row>
    <row r="32" ht="12.75">
      <c r="K32" s="20"/>
    </row>
  </sheetData>
  <sheetProtection/>
  <mergeCells count="2">
    <mergeCell ref="A2:O3"/>
    <mergeCell ref="B4:G4"/>
  </mergeCells>
  <printOptions horizontalCentered="1"/>
  <pageMargins left="0" right="0" top="0" bottom="0" header="0.5118110236220472" footer="0.5118110236220472"/>
  <pageSetup horizontalDpi="600" verticalDpi="600" orientation="portrait" paperSize="9" scale="69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view="pageBreakPreview" zoomScale="75" zoomScaleSheetLayoutView="75" zoomScalePageLayoutView="0" workbookViewId="0" topLeftCell="C10">
      <selection activeCell="G6" sqref="G6"/>
    </sheetView>
  </sheetViews>
  <sheetFormatPr defaultColWidth="9.00390625" defaultRowHeight="12.75"/>
  <cols>
    <col min="1" max="1" width="36.875" style="0" customWidth="1"/>
    <col min="2" max="2" width="12.875" style="0" customWidth="1"/>
    <col min="3" max="3" width="14.625" style="0" customWidth="1"/>
    <col min="4" max="4" width="17.625" style="0" customWidth="1"/>
    <col min="5" max="5" width="0.12890625" style="0" customWidth="1"/>
    <col min="6" max="6" width="13.625" style="0" hidden="1" customWidth="1"/>
    <col min="7" max="7" width="13.625" style="0" customWidth="1"/>
    <col min="8" max="8" width="15.25390625" style="0" customWidth="1"/>
    <col min="9" max="9" width="16.00390625" style="0" customWidth="1"/>
    <col min="10" max="10" width="15.75390625" style="0" customWidth="1"/>
    <col min="11" max="11" width="15.125" style="0" customWidth="1"/>
    <col min="12" max="12" width="14.875" style="0" customWidth="1"/>
    <col min="13" max="13" width="16.00390625" style="0" customWidth="1"/>
    <col min="14" max="14" width="15.00390625" style="0" customWidth="1"/>
    <col min="15" max="15" width="17.125" style="0" customWidth="1"/>
    <col min="16" max="16" width="0.12890625" style="0" customWidth="1"/>
    <col min="17" max="17" width="11.375" style="0" customWidth="1"/>
  </cols>
  <sheetData>
    <row r="2" spans="1:16" ht="26.25" customHeight="1">
      <c r="A2" s="64" t="s">
        <v>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4"/>
    </row>
    <row r="3" spans="1:15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ht="15.75">
      <c r="K4" s="3"/>
    </row>
    <row r="6" spans="1:16" ht="94.5" customHeight="1">
      <c r="A6" s="7" t="s">
        <v>0</v>
      </c>
      <c r="B6" s="35" t="s">
        <v>30</v>
      </c>
      <c r="C6" s="35" t="s">
        <v>37</v>
      </c>
      <c r="D6" s="35" t="s">
        <v>36</v>
      </c>
      <c r="E6" s="6"/>
      <c r="F6" s="6"/>
      <c r="G6" s="35" t="s">
        <v>40</v>
      </c>
      <c r="H6" s="7" t="s">
        <v>1</v>
      </c>
      <c r="I6" s="7" t="s">
        <v>2</v>
      </c>
      <c r="J6" s="7" t="s">
        <v>3</v>
      </c>
      <c r="K6" s="7" t="s">
        <v>4</v>
      </c>
      <c r="L6" s="8" t="s">
        <v>5</v>
      </c>
      <c r="M6" s="6" t="s">
        <v>38</v>
      </c>
      <c r="N6" s="41" t="s">
        <v>39</v>
      </c>
      <c r="O6" s="8" t="s">
        <v>13</v>
      </c>
      <c r="P6" s="10"/>
    </row>
    <row r="7" spans="1:16" ht="31.5" customHeight="1">
      <c r="A7" s="37" t="s">
        <v>14</v>
      </c>
      <c r="B7" s="5">
        <v>136</v>
      </c>
      <c r="C7" s="5">
        <v>14</v>
      </c>
      <c r="D7" s="13">
        <f>(B7+C7)*168</f>
        <v>25200</v>
      </c>
      <c r="E7" s="12"/>
      <c r="F7" s="13"/>
      <c r="G7" s="12">
        <v>2.9</v>
      </c>
      <c r="H7" s="13">
        <v>17200</v>
      </c>
      <c r="I7" s="13">
        <v>17200</v>
      </c>
      <c r="J7" s="13">
        <v>15000</v>
      </c>
      <c r="K7" s="13">
        <v>15000</v>
      </c>
      <c r="L7" s="13">
        <v>9400</v>
      </c>
      <c r="M7" s="13">
        <v>25000</v>
      </c>
      <c r="N7" s="14">
        <f aca="true" t="shared" si="0" ref="N7:N22">O7-M7</f>
        <v>73800</v>
      </c>
      <c r="O7" s="14">
        <f>H7+I7+J7+K7+L7+M7</f>
        <v>98800</v>
      </c>
      <c r="P7" s="16"/>
    </row>
    <row r="8" spans="1:16" ht="33" customHeight="1">
      <c r="A8" s="37" t="s">
        <v>15</v>
      </c>
      <c r="B8" s="5">
        <v>24</v>
      </c>
      <c r="C8" s="5">
        <v>5</v>
      </c>
      <c r="D8" s="13">
        <f aca="true" t="shared" si="1" ref="D8:D21">(B8+C8)*168</f>
        <v>4872</v>
      </c>
      <c r="E8" s="17"/>
      <c r="F8" s="18"/>
      <c r="G8" s="12">
        <v>2.9</v>
      </c>
      <c r="H8" s="13">
        <v>2600</v>
      </c>
      <c r="I8" s="13">
        <v>2600</v>
      </c>
      <c r="J8" s="13">
        <v>2100</v>
      </c>
      <c r="K8" s="13">
        <v>2100</v>
      </c>
      <c r="L8" s="13">
        <v>2200</v>
      </c>
      <c r="M8" s="13">
        <v>3000</v>
      </c>
      <c r="N8" s="14">
        <f t="shared" si="0"/>
        <v>11600</v>
      </c>
      <c r="O8" s="14">
        <f aca="true" t="shared" si="2" ref="O8:O21">H8+I8+J8+K8+L8+M8</f>
        <v>14600</v>
      </c>
      <c r="P8" s="16"/>
    </row>
    <row r="9" spans="1:16" ht="30.75" customHeight="1">
      <c r="A9" s="37" t="s">
        <v>16</v>
      </c>
      <c r="B9" s="5">
        <v>41</v>
      </c>
      <c r="C9" s="5">
        <v>5</v>
      </c>
      <c r="D9" s="13">
        <f t="shared" si="1"/>
        <v>7728</v>
      </c>
      <c r="E9" s="12"/>
      <c r="F9" s="13"/>
      <c r="G9" s="12">
        <v>2.9</v>
      </c>
      <c r="H9" s="13">
        <v>5100</v>
      </c>
      <c r="I9" s="13">
        <v>5100</v>
      </c>
      <c r="J9" s="13">
        <v>4500</v>
      </c>
      <c r="K9" s="13">
        <v>4500</v>
      </c>
      <c r="L9" s="13">
        <v>3200</v>
      </c>
      <c r="M9" s="13">
        <v>7000</v>
      </c>
      <c r="N9" s="14">
        <f t="shared" si="0"/>
        <v>22400</v>
      </c>
      <c r="O9" s="14">
        <f t="shared" si="2"/>
        <v>29400</v>
      </c>
      <c r="P9" s="16"/>
    </row>
    <row r="10" spans="1:16" ht="33.75" customHeight="1">
      <c r="A10" s="38" t="s">
        <v>17</v>
      </c>
      <c r="B10" s="5">
        <v>16</v>
      </c>
      <c r="C10" s="5">
        <v>1</v>
      </c>
      <c r="D10" s="13">
        <f t="shared" si="1"/>
        <v>2856</v>
      </c>
      <c r="E10" s="19"/>
      <c r="F10" s="13"/>
      <c r="G10" s="12">
        <v>2.9</v>
      </c>
      <c r="H10" s="13">
        <v>2500</v>
      </c>
      <c r="I10" s="13">
        <v>2500</v>
      </c>
      <c r="J10" s="13">
        <v>2200</v>
      </c>
      <c r="K10" s="13">
        <v>2200</v>
      </c>
      <c r="L10" s="13">
        <v>2000</v>
      </c>
      <c r="M10" s="13">
        <v>3000</v>
      </c>
      <c r="N10" s="14">
        <f t="shared" si="0"/>
        <v>11400</v>
      </c>
      <c r="O10" s="14">
        <f t="shared" si="2"/>
        <v>14400</v>
      </c>
      <c r="P10" s="16"/>
    </row>
    <row r="11" spans="1:16" ht="33.75" customHeight="1">
      <c r="A11" s="37" t="s">
        <v>18</v>
      </c>
      <c r="B11" s="5">
        <v>23</v>
      </c>
      <c r="C11" s="5">
        <v>3</v>
      </c>
      <c r="D11" s="13">
        <f t="shared" si="1"/>
        <v>4368</v>
      </c>
      <c r="E11" s="12"/>
      <c r="F11" s="13"/>
      <c r="G11" s="12">
        <v>2.9</v>
      </c>
      <c r="H11" s="13">
        <v>2200</v>
      </c>
      <c r="I11" s="13">
        <v>2200</v>
      </c>
      <c r="J11" s="13">
        <v>1800</v>
      </c>
      <c r="K11" s="13">
        <v>1800</v>
      </c>
      <c r="L11" s="13">
        <v>1400</v>
      </c>
      <c r="M11" s="13">
        <v>3000</v>
      </c>
      <c r="N11" s="14">
        <f t="shared" si="0"/>
        <v>9400</v>
      </c>
      <c r="O11" s="14">
        <f t="shared" si="2"/>
        <v>12400</v>
      </c>
      <c r="P11" s="16"/>
    </row>
    <row r="12" spans="1:16" ht="31.5" customHeight="1">
      <c r="A12" s="37" t="s">
        <v>19</v>
      </c>
      <c r="B12" s="5">
        <v>47</v>
      </c>
      <c r="C12" s="5">
        <v>5</v>
      </c>
      <c r="D12" s="13">
        <f t="shared" si="1"/>
        <v>8736</v>
      </c>
      <c r="E12" s="12"/>
      <c r="F12" s="13"/>
      <c r="G12" s="12">
        <v>2.9</v>
      </c>
      <c r="H12" s="13">
        <v>7000</v>
      </c>
      <c r="I12" s="13">
        <v>7000</v>
      </c>
      <c r="J12" s="13">
        <v>6400</v>
      </c>
      <c r="K12" s="13">
        <v>6400</v>
      </c>
      <c r="L12" s="13">
        <v>5000</v>
      </c>
      <c r="M12" s="13">
        <v>9000</v>
      </c>
      <c r="N12" s="14">
        <f t="shared" si="0"/>
        <v>31800</v>
      </c>
      <c r="O12" s="14">
        <f t="shared" si="2"/>
        <v>40800</v>
      </c>
      <c r="P12" s="16"/>
    </row>
    <row r="13" spans="1:17" ht="30.75" customHeight="1">
      <c r="A13" s="37" t="s">
        <v>20</v>
      </c>
      <c r="B13" s="5">
        <v>31</v>
      </c>
      <c r="C13" s="5">
        <v>2</v>
      </c>
      <c r="D13" s="13">
        <f t="shared" si="1"/>
        <v>5544</v>
      </c>
      <c r="E13" s="12"/>
      <c r="F13" s="13"/>
      <c r="G13" s="12">
        <v>2.9</v>
      </c>
      <c r="H13" s="13">
        <v>3600</v>
      </c>
      <c r="I13" s="13">
        <v>3600</v>
      </c>
      <c r="J13" s="13">
        <v>3000</v>
      </c>
      <c r="K13" s="13">
        <v>3000</v>
      </c>
      <c r="L13" s="13">
        <v>3200</v>
      </c>
      <c r="M13" s="13">
        <v>4000</v>
      </c>
      <c r="N13" s="14">
        <f t="shared" si="0"/>
        <v>16400</v>
      </c>
      <c r="O13" s="14">
        <f t="shared" si="2"/>
        <v>20400</v>
      </c>
      <c r="P13" s="16"/>
      <c r="Q13" s="20"/>
    </row>
    <row r="14" spans="1:16" ht="33.75" customHeight="1">
      <c r="A14" s="37" t="s">
        <v>21</v>
      </c>
      <c r="B14" s="5">
        <v>13</v>
      </c>
      <c r="C14" s="5">
        <v>2</v>
      </c>
      <c r="D14" s="13">
        <f t="shared" si="1"/>
        <v>2520</v>
      </c>
      <c r="E14" s="12"/>
      <c r="F14" s="13"/>
      <c r="G14" s="12">
        <v>2.9</v>
      </c>
      <c r="H14" s="13">
        <v>1600</v>
      </c>
      <c r="I14" s="13">
        <v>1600</v>
      </c>
      <c r="J14" s="13">
        <v>1200</v>
      </c>
      <c r="K14" s="13">
        <v>1200</v>
      </c>
      <c r="L14" s="13">
        <v>1200</v>
      </c>
      <c r="M14" s="13">
        <v>2000</v>
      </c>
      <c r="N14" s="14">
        <f t="shared" si="0"/>
        <v>6800</v>
      </c>
      <c r="O14" s="14">
        <f t="shared" si="2"/>
        <v>8800</v>
      </c>
      <c r="P14" s="16"/>
    </row>
    <row r="15" spans="1:16" ht="33" customHeight="1">
      <c r="A15" s="37" t="s">
        <v>22</v>
      </c>
      <c r="B15" s="5">
        <v>18</v>
      </c>
      <c r="C15" s="5">
        <v>2</v>
      </c>
      <c r="D15" s="13">
        <f t="shared" si="1"/>
        <v>3360</v>
      </c>
      <c r="E15" s="12"/>
      <c r="F15" s="13"/>
      <c r="G15" s="12">
        <v>2.9</v>
      </c>
      <c r="H15" s="13">
        <v>2000</v>
      </c>
      <c r="I15" s="13">
        <v>2000</v>
      </c>
      <c r="J15" s="13">
        <v>1600</v>
      </c>
      <c r="K15" s="13">
        <v>1600</v>
      </c>
      <c r="L15" s="13">
        <v>1500</v>
      </c>
      <c r="M15" s="13">
        <v>2500</v>
      </c>
      <c r="N15" s="14">
        <f t="shared" si="0"/>
        <v>8700</v>
      </c>
      <c r="O15" s="14">
        <f t="shared" si="2"/>
        <v>11200</v>
      </c>
      <c r="P15" s="16"/>
    </row>
    <row r="16" spans="1:16" ht="32.25" customHeight="1">
      <c r="A16" s="38" t="s">
        <v>23</v>
      </c>
      <c r="B16" s="5">
        <v>25</v>
      </c>
      <c r="C16" s="5">
        <v>2</v>
      </c>
      <c r="D16" s="13">
        <f t="shared" si="1"/>
        <v>4536</v>
      </c>
      <c r="E16" s="12"/>
      <c r="F16" s="13"/>
      <c r="G16" s="12">
        <v>2.9</v>
      </c>
      <c r="H16" s="13">
        <v>3100</v>
      </c>
      <c r="I16" s="13">
        <v>3100</v>
      </c>
      <c r="J16" s="13">
        <v>2600</v>
      </c>
      <c r="K16" s="13">
        <v>2600</v>
      </c>
      <c r="L16" s="13">
        <v>2200</v>
      </c>
      <c r="M16" s="13">
        <v>4000</v>
      </c>
      <c r="N16" s="14">
        <f t="shared" si="0"/>
        <v>13600</v>
      </c>
      <c r="O16" s="14">
        <f t="shared" si="2"/>
        <v>17600</v>
      </c>
      <c r="P16" s="16"/>
    </row>
    <row r="17" spans="1:16" ht="33" customHeight="1">
      <c r="A17" s="37" t="s">
        <v>24</v>
      </c>
      <c r="B17" s="21">
        <v>23</v>
      </c>
      <c r="C17" s="21">
        <v>2</v>
      </c>
      <c r="D17" s="13">
        <f t="shared" si="1"/>
        <v>4200</v>
      </c>
      <c r="E17" s="12"/>
      <c r="F17" s="13"/>
      <c r="G17" s="12">
        <v>2.9</v>
      </c>
      <c r="H17" s="13">
        <v>2200</v>
      </c>
      <c r="I17" s="13">
        <v>2200</v>
      </c>
      <c r="J17" s="13">
        <v>1800</v>
      </c>
      <c r="K17" s="13">
        <v>1800</v>
      </c>
      <c r="L17" s="13">
        <v>1400</v>
      </c>
      <c r="M17" s="13">
        <v>3000</v>
      </c>
      <c r="N17" s="14">
        <f t="shared" si="0"/>
        <v>9400</v>
      </c>
      <c r="O17" s="14">
        <f t="shared" si="2"/>
        <v>12400</v>
      </c>
      <c r="P17" s="16"/>
    </row>
    <row r="18" spans="1:16" ht="32.25" customHeight="1">
      <c r="A18" s="37" t="s">
        <v>25</v>
      </c>
      <c r="B18" s="21">
        <v>5</v>
      </c>
      <c r="C18" s="21">
        <v>3</v>
      </c>
      <c r="D18" s="13">
        <f t="shared" si="1"/>
        <v>1344</v>
      </c>
      <c r="E18" s="12"/>
      <c r="F18" s="13"/>
      <c r="G18" s="12">
        <v>2.9</v>
      </c>
      <c r="H18" s="13">
        <v>700</v>
      </c>
      <c r="I18" s="13">
        <v>700</v>
      </c>
      <c r="J18" s="13">
        <v>600</v>
      </c>
      <c r="K18" s="13">
        <v>600</v>
      </c>
      <c r="L18" s="13">
        <v>400</v>
      </c>
      <c r="M18" s="13">
        <v>1000</v>
      </c>
      <c r="N18" s="14">
        <f t="shared" si="0"/>
        <v>3000</v>
      </c>
      <c r="O18" s="14">
        <f t="shared" si="2"/>
        <v>4000</v>
      </c>
      <c r="P18" s="16"/>
    </row>
    <row r="19" spans="1:16" ht="30" customHeight="1">
      <c r="A19" s="37" t="s">
        <v>26</v>
      </c>
      <c r="B19" s="5">
        <v>52</v>
      </c>
      <c r="C19" s="5">
        <v>5</v>
      </c>
      <c r="D19" s="13">
        <f t="shared" si="1"/>
        <v>9576</v>
      </c>
      <c r="E19" s="12"/>
      <c r="F19" s="13"/>
      <c r="G19" s="12">
        <v>2.9</v>
      </c>
      <c r="H19" s="13">
        <v>7000</v>
      </c>
      <c r="I19" s="13">
        <v>7000</v>
      </c>
      <c r="J19" s="13">
        <v>4900</v>
      </c>
      <c r="K19" s="13">
        <v>4900</v>
      </c>
      <c r="L19" s="13">
        <v>5000</v>
      </c>
      <c r="M19" s="13">
        <v>9000</v>
      </c>
      <c r="N19" s="14">
        <f t="shared" si="0"/>
        <v>28800</v>
      </c>
      <c r="O19" s="14">
        <f t="shared" si="2"/>
        <v>37800</v>
      </c>
      <c r="P19" s="16"/>
    </row>
    <row r="20" spans="1:16" ht="35.25" customHeight="1">
      <c r="A20" s="37" t="s">
        <v>27</v>
      </c>
      <c r="B20" s="5">
        <v>11</v>
      </c>
      <c r="C20" s="5">
        <v>1</v>
      </c>
      <c r="D20" s="13">
        <f t="shared" si="1"/>
        <v>2016</v>
      </c>
      <c r="E20" s="12"/>
      <c r="F20" s="13"/>
      <c r="G20" s="12">
        <v>2.9</v>
      </c>
      <c r="H20" s="13">
        <v>1300</v>
      </c>
      <c r="I20" s="13">
        <v>1300</v>
      </c>
      <c r="J20" s="13">
        <v>1000</v>
      </c>
      <c r="K20" s="13">
        <v>1000</v>
      </c>
      <c r="L20" s="13">
        <v>600</v>
      </c>
      <c r="M20" s="13">
        <v>2000</v>
      </c>
      <c r="N20" s="14">
        <f t="shared" si="0"/>
        <v>5200</v>
      </c>
      <c r="O20" s="14">
        <f t="shared" si="2"/>
        <v>7200</v>
      </c>
      <c r="P20" s="16"/>
    </row>
    <row r="21" spans="1:16" ht="30.75" customHeight="1">
      <c r="A21" s="37" t="s">
        <v>28</v>
      </c>
      <c r="B21" s="5">
        <v>16</v>
      </c>
      <c r="C21" s="5">
        <v>1</v>
      </c>
      <c r="D21" s="13">
        <f t="shared" si="1"/>
        <v>2856</v>
      </c>
      <c r="E21" s="12"/>
      <c r="F21" s="13"/>
      <c r="G21" s="12">
        <v>2.9</v>
      </c>
      <c r="H21" s="13">
        <v>1900</v>
      </c>
      <c r="I21" s="13">
        <v>1900</v>
      </c>
      <c r="J21" s="13">
        <v>1300</v>
      </c>
      <c r="K21" s="13">
        <v>1300</v>
      </c>
      <c r="L21" s="13">
        <v>1300</v>
      </c>
      <c r="M21" s="13">
        <v>2500</v>
      </c>
      <c r="N21" s="14">
        <f t="shared" si="0"/>
        <v>7700</v>
      </c>
      <c r="O21" s="14">
        <f t="shared" si="2"/>
        <v>10200</v>
      </c>
      <c r="P21" s="16"/>
    </row>
    <row r="22" spans="1:17" ht="34.5" customHeight="1">
      <c r="A22" s="39" t="s">
        <v>29</v>
      </c>
      <c r="B22" s="36">
        <f>SUM(B7:B21)</f>
        <v>481</v>
      </c>
      <c r="C22" s="36">
        <f>SUM(C7:C21)</f>
        <v>53</v>
      </c>
      <c r="D22" s="13">
        <f>SUM(D7:D21)</f>
        <v>89712</v>
      </c>
      <c r="E22" s="22"/>
      <c r="F22" s="23"/>
      <c r="G22" s="12">
        <f>N22/D22</f>
        <v>2.898163010522561</v>
      </c>
      <c r="H22" s="23">
        <f aca="true" t="shared" si="3" ref="H22:M22">SUM(H7:H21)</f>
        <v>60000</v>
      </c>
      <c r="I22" s="23">
        <f t="shared" si="3"/>
        <v>60000</v>
      </c>
      <c r="J22" s="23">
        <f t="shared" si="3"/>
        <v>50000</v>
      </c>
      <c r="K22" s="23">
        <f t="shared" si="3"/>
        <v>50000</v>
      </c>
      <c r="L22" s="23">
        <f t="shared" si="3"/>
        <v>40000</v>
      </c>
      <c r="M22" s="23">
        <f t="shared" si="3"/>
        <v>80000</v>
      </c>
      <c r="N22" s="14">
        <f t="shared" si="0"/>
        <v>260000</v>
      </c>
      <c r="O22" s="42">
        <f>SUM(O7:O21)</f>
        <v>340000</v>
      </c>
      <c r="P22" s="16"/>
      <c r="Q22" s="20"/>
    </row>
    <row r="23" spans="1:17" ht="36.75" customHeight="1">
      <c r="A23" s="11"/>
      <c r="B23" s="5"/>
      <c r="C23" s="5"/>
      <c r="D23" s="25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0"/>
    </row>
    <row r="24" spans="1:17" ht="35.25" customHeight="1">
      <c r="A24" s="28"/>
      <c r="B24" s="2"/>
      <c r="C24" s="2"/>
      <c r="D24" s="29"/>
      <c r="E24" s="29"/>
      <c r="F24" s="30"/>
      <c r="G24" s="30"/>
      <c r="H24" s="29"/>
      <c r="I24" s="29"/>
      <c r="J24" s="29"/>
      <c r="K24" s="31"/>
      <c r="L24" s="31"/>
      <c r="M24" s="31"/>
      <c r="N24" s="31"/>
      <c r="O24" s="31"/>
      <c r="P24" s="27"/>
      <c r="Q24" s="20"/>
    </row>
    <row r="25" spans="1:17" ht="32.25" customHeight="1">
      <c r="A25" s="28"/>
      <c r="B25" s="2"/>
      <c r="C25" s="2"/>
      <c r="D25" s="25"/>
      <c r="E25" s="25">
        <v>30</v>
      </c>
      <c r="F25" s="26"/>
      <c r="G25" s="26"/>
      <c r="H25" s="32"/>
      <c r="I25" s="2"/>
      <c r="J25" s="2"/>
      <c r="K25" s="31"/>
      <c r="L25" s="31"/>
      <c r="M25" s="31"/>
      <c r="N25" s="31"/>
      <c r="O25" s="31"/>
      <c r="P25" s="27"/>
      <c r="Q25" s="20"/>
    </row>
    <row r="26" spans="1:17" ht="31.5" customHeight="1">
      <c r="A26" s="1"/>
      <c r="B26" s="2"/>
      <c r="C26" s="2"/>
      <c r="D26" s="25"/>
      <c r="E26" s="25">
        <v>76</v>
      </c>
      <c r="F26" s="26"/>
      <c r="G26" s="26"/>
      <c r="H26" s="29"/>
      <c r="I26" s="2"/>
      <c r="J26" s="2"/>
      <c r="K26" s="31"/>
      <c r="L26" s="31"/>
      <c r="M26" s="31"/>
      <c r="N26" s="31"/>
      <c r="O26" s="31"/>
      <c r="P26" s="27"/>
      <c r="Q26" s="20"/>
    </row>
    <row r="27" spans="8:16" ht="15">
      <c r="H27" s="27"/>
      <c r="I27" s="33"/>
      <c r="J27" s="27"/>
      <c r="K27" s="33"/>
      <c r="L27" s="27"/>
      <c r="M27" s="27"/>
      <c r="N27" s="27"/>
      <c r="O27" s="27"/>
      <c r="P27" s="27"/>
    </row>
    <row r="28" spans="1:16" ht="34.5" customHeight="1">
      <c r="A28" s="28"/>
      <c r="B28" s="2"/>
      <c r="C28" s="2"/>
      <c r="D28" s="34"/>
      <c r="E28" s="34"/>
      <c r="F28" s="34"/>
      <c r="G28" s="34"/>
      <c r="H28" s="29"/>
      <c r="I28" s="31"/>
      <c r="J28" s="31"/>
      <c r="K28" s="31"/>
      <c r="L28" s="31"/>
      <c r="M28" s="31"/>
      <c r="N28" s="31"/>
      <c r="O28" s="31"/>
      <c r="P28" s="27"/>
    </row>
    <row r="31" ht="12.75">
      <c r="K31" s="20"/>
    </row>
    <row r="32" ht="12.75">
      <c r="K32" s="20"/>
    </row>
  </sheetData>
  <sheetProtection/>
  <mergeCells count="1">
    <mergeCell ref="A2:O3"/>
  </mergeCells>
  <printOptions horizontalCentered="1"/>
  <pageMargins left="0" right="0" top="0" bottom="0" header="0.5118110236220472" footer="0.5118110236220472"/>
  <pageSetup horizontalDpi="600" verticalDpi="600" orientation="landscape" paperSize="9" scale="66" r:id="rId1"/>
  <rowBreaks count="1" manualBreakCount="1">
    <brk id="22" max="255" man="1"/>
  </rowBreaks>
  <colBreaks count="1" manualBreakCount="1">
    <brk id="15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T32"/>
  <sheetViews>
    <sheetView view="pageBreakPreview" zoomScale="75" zoomScaleSheetLayoutView="75" zoomScalePageLayoutView="0" workbookViewId="0" topLeftCell="A13">
      <selection activeCell="V21" sqref="V21"/>
    </sheetView>
  </sheetViews>
  <sheetFormatPr defaultColWidth="9.00390625" defaultRowHeight="12.75"/>
  <cols>
    <col min="1" max="1" width="36.625" style="0" customWidth="1"/>
    <col min="2" max="2" width="15.75390625" style="0" hidden="1" customWidth="1"/>
    <col min="3" max="3" width="17.625" style="0" hidden="1" customWidth="1"/>
    <col min="4" max="4" width="0.12890625" style="0" customWidth="1"/>
    <col min="5" max="5" width="13.625" style="0" hidden="1" customWidth="1"/>
    <col min="6" max="6" width="15.25390625" style="0" customWidth="1"/>
    <col min="7" max="7" width="16.00390625" style="0" customWidth="1"/>
    <col min="8" max="8" width="15.75390625" style="0" customWidth="1"/>
    <col min="9" max="9" width="17.875" style="0" customWidth="1"/>
    <col min="10" max="10" width="16.625" style="0" customWidth="1"/>
    <col min="11" max="11" width="16.00390625" style="0" hidden="1" customWidth="1"/>
    <col min="12" max="12" width="12.75390625" style="0" hidden="1" customWidth="1"/>
    <col min="13" max="13" width="15.875" style="0" hidden="1" customWidth="1"/>
    <col min="14" max="14" width="13.25390625" style="0" hidden="1" customWidth="1"/>
    <col min="15" max="15" width="15.625" style="0" hidden="1" customWidth="1"/>
    <col min="16" max="16" width="16.00390625" style="0" hidden="1" customWidth="1"/>
    <col min="17" max="17" width="14.625" style="0" hidden="1" customWidth="1"/>
    <col min="18" max="18" width="18.00390625" style="0" customWidth="1"/>
    <col min="19" max="19" width="0.12890625" style="0" customWidth="1"/>
    <col min="20" max="20" width="11.375" style="0" customWidth="1"/>
  </cols>
  <sheetData>
    <row r="2" spans="1:19" ht="26.25" customHeight="1">
      <c r="A2" s="67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4"/>
    </row>
    <row r="3" spans="1:18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8:9" ht="20.25">
      <c r="H4" s="40" t="s">
        <v>34</v>
      </c>
      <c r="I4" s="3"/>
    </row>
    <row r="6" spans="1:19" ht="94.5" customHeight="1">
      <c r="A6" s="7" t="s">
        <v>0</v>
      </c>
      <c r="B6" s="35" t="s">
        <v>30</v>
      </c>
      <c r="C6" s="35" t="s">
        <v>31</v>
      </c>
      <c r="D6" s="6"/>
      <c r="E6" s="6"/>
      <c r="F6" s="7" t="s">
        <v>1</v>
      </c>
      <c r="G6" s="7" t="s">
        <v>2</v>
      </c>
      <c r="H6" s="7" t="s">
        <v>3</v>
      </c>
      <c r="I6" s="7" t="s">
        <v>4</v>
      </c>
      <c r="J6" s="8" t="s">
        <v>5</v>
      </c>
      <c r="K6" s="7" t="s">
        <v>6</v>
      </c>
      <c r="L6" s="7" t="s">
        <v>7</v>
      </c>
      <c r="M6" s="9" t="s">
        <v>8</v>
      </c>
      <c r="N6" s="8" t="s">
        <v>9</v>
      </c>
      <c r="O6" s="8" t="s">
        <v>10</v>
      </c>
      <c r="P6" s="8" t="s">
        <v>11</v>
      </c>
      <c r="Q6" s="8" t="s">
        <v>12</v>
      </c>
      <c r="R6" s="8" t="s">
        <v>13</v>
      </c>
      <c r="S6" s="10"/>
    </row>
    <row r="7" spans="1:19" ht="31.5" customHeight="1">
      <c r="A7" s="37" t="s">
        <v>14</v>
      </c>
      <c r="B7" s="5">
        <v>136</v>
      </c>
      <c r="C7" s="13">
        <f>B7*7.2</f>
        <v>979.2</v>
      </c>
      <c r="D7" s="12"/>
      <c r="E7" s="13"/>
      <c r="F7" s="13">
        <v>17200</v>
      </c>
      <c r="G7" s="13">
        <v>17200</v>
      </c>
      <c r="H7" s="13">
        <f>15000-908</f>
        <v>14092</v>
      </c>
      <c r="I7" s="13">
        <v>15000</v>
      </c>
      <c r="J7" s="13">
        <f>G7*2-4838</f>
        <v>29562</v>
      </c>
      <c r="K7" s="13"/>
      <c r="L7" s="14"/>
      <c r="M7" s="14"/>
      <c r="N7" s="14"/>
      <c r="O7" s="14"/>
      <c r="P7" s="14"/>
      <c r="Q7" s="14"/>
      <c r="R7" s="15">
        <f>F7+G7+H7+I7+J7+K7+L7+M7+N7+O7+P7+Q7</f>
        <v>93054</v>
      </c>
      <c r="S7" s="16"/>
    </row>
    <row r="8" spans="1:19" ht="33" customHeight="1">
      <c r="A8" s="37" t="s">
        <v>15</v>
      </c>
      <c r="B8" s="5">
        <v>24</v>
      </c>
      <c r="C8" s="13">
        <f aca="true" t="shared" si="0" ref="C8:C22">B8*7.2</f>
        <v>172.8</v>
      </c>
      <c r="D8" s="17"/>
      <c r="E8" s="18"/>
      <c r="F8" s="13">
        <v>2600</v>
      </c>
      <c r="G8" s="13">
        <v>2600</v>
      </c>
      <c r="H8" s="13">
        <f>2100-804</f>
        <v>1296</v>
      </c>
      <c r="I8" s="13">
        <v>2100</v>
      </c>
      <c r="J8" s="13">
        <f>G8*2-1000</f>
        <v>4200</v>
      </c>
      <c r="K8" s="13"/>
      <c r="L8" s="14"/>
      <c r="M8" s="14"/>
      <c r="N8" s="14"/>
      <c r="O8" s="14"/>
      <c r="P8" s="14"/>
      <c r="Q8" s="14"/>
      <c r="R8" s="15">
        <f aca="true" t="shared" si="1" ref="R8:R21">F8+G8+H8+I8+J8+K8+L8+M8+N8+O8+P8+Q8</f>
        <v>12796</v>
      </c>
      <c r="S8" s="16"/>
    </row>
    <row r="9" spans="1:19" ht="30.75" customHeight="1">
      <c r="A9" s="37" t="s">
        <v>16</v>
      </c>
      <c r="B9" s="5">
        <v>41</v>
      </c>
      <c r="C9" s="13">
        <f t="shared" si="0"/>
        <v>295.2</v>
      </c>
      <c r="D9" s="12"/>
      <c r="E9" s="13"/>
      <c r="F9" s="13">
        <v>5100</v>
      </c>
      <c r="G9" s="13">
        <v>5100</v>
      </c>
      <c r="H9" s="13">
        <f>4500-836</f>
        <v>3664</v>
      </c>
      <c r="I9" s="13">
        <v>4500</v>
      </c>
      <c r="J9" s="13">
        <f>G9*2-2000</f>
        <v>8200</v>
      </c>
      <c r="K9" s="13"/>
      <c r="L9" s="14"/>
      <c r="M9" s="14"/>
      <c r="N9" s="14"/>
      <c r="O9" s="14"/>
      <c r="P9" s="14"/>
      <c r="Q9" s="14"/>
      <c r="R9" s="15">
        <f>F9+G9+H9+I9+J9+K9+L9+M9+N9+O9+P9+Q9</f>
        <v>26564</v>
      </c>
      <c r="S9" s="16"/>
    </row>
    <row r="10" spans="1:19" ht="33.75" customHeight="1">
      <c r="A10" s="38" t="s">
        <v>17</v>
      </c>
      <c r="B10" s="5">
        <v>16</v>
      </c>
      <c r="C10" s="13">
        <f t="shared" si="0"/>
        <v>115.2</v>
      </c>
      <c r="D10" s="19"/>
      <c r="E10" s="13"/>
      <c r="F10" s="13">
        <v>2500</v>
      </c>
      <c r="G10" s="13">
        <v>2500</v>
      </c>
      <c r="H10" s="13">
        <f>2200-34</f>
        <v>2166</v>
      </c>
      <c r="I10" s="13">
        <v>2200</v>
      </c>
      <c r="J10" s="13">
        <f>G10*2-1000</f>
        <v>4000</v>
      </c>
      <c r="K10" s="13"/>
      <c r="L10" s="14"/>
      <c r="M10" s="14"/>
      <c r="N10" s="14"/>
      <c r="O10" s="14"/>
      <c r="P10" s="14"/>
      <c r="Q10" s="14"/>
      <c r="R10" s="15">
        <f t="shared" si="1"/>
        <v>13366</v>
      </c>
      <c r="S10" s="16"/>
    </row>
    <row r="11" spans="1:19" ht="33.75" customHeight="1">
      <c r="A11" s="37" t="s">
        <v>18</v>
      </c>
      <c r="B11" s="5">
        <v>23</v>
      </c>
      <c r="C11" s="13">
        <f t="shared" si="0"/>
        <v>165.6</v>
      </c>
      <c r="D11" s="12"/>
      <c r="E11" s="13"/>
      <c r="F11" s="13">
        <v>2200</v>
      </c>
      <c r="G11" s="13">
        <v>2200</v>
      </c>
      <c r="H11" s="13">
        <f>1800+3414</f>
        <v>5214</v>
      </c>
      <c r="I11" s="13">
        <v>1800</v>
      </c>
      <c r="J11" s="13">
        <f aca="true" t="shared" si="2" ref="J11:J21">G11*2</f>
        <v>4400</v>
      </c>
      <c r="K11" s="13"/>
      <c r="L11" s="14"/>
      <c r="M11" s="14"/>
      <c r="N11" s="14"/>
      <c r="O11" s="14"/>
      <c r="P11" s="14"/>
      <c r="Q11" s="14"/>
      <c r="R11" s="15">
        <f t="shared" si="1"/>
        <v>15814</v>
      </c>
      <c r="S11" s="16"/>
    </row>
    <row r="12" spans="1:19" ht="31.5" customHeight="1">
      <c r="A12" s="37" t="s">
        <v>19</v>
      </c>
      <c r="B12" s="5">
        <v>47</v>
      </c>
      <c r="C12" s="13">
        <f t="shared" si="0"/>
        <v>338.40000000000003</v>
      </c>
      <c r="D12" s="12"/>
      <c r="E12" s="13"/>
      <c r="F12" s="13">
        <v>7000</v>
      </c>
      <c r="G12" s="13">
        <v>7000</v>
      </c>
      <c r="H12" s="13">
        <f>6400+2361</f>
        <v>8761</v>
      </c>
      <c r="I12" s="13">
        <v>6400</v>
      </c>
      <c r="J12" s="13">
        <f t="shared" si="2"/>
        <v>14000</v>
      </c>
      <c r="K12" s="13"/>
      <c r="L12" s="14"/>
      <c r="M12" s="14"/>
      <c r="N12" s="14"/>
      <c r="O12" s="14"/>
      <c r="P12" s="14"/>
      <c r="Q12" s="14"/>
      <c r="R12" s="15">
        <f t="shared" si="1"/>
        <v>43161</v>
      </c>
      <c r="S12" s="16"/>
    </row>
    <row r="13" spans="1:20" ht="30.75" customHeight="1">
      <c r="A13" s="37" t="s">
        <v>20</v>
      </c>
      <c r="B13" s="5">
        <v>31</v>
      </c>
      <c r="C13" s="13">
        <f t="shared" si="0"/>
        <v>223.20000000000002</v>
      </c>
      <c r="D13" s="12"/>
      <c r="E13" s="13"/>
      <c r="F13" s="13">
        <v>3600</v>
      </c>
      <c r="G13" s="13">
        <v>3600</v>
      </c>
      <c r="H13" s="13">
        <f>3000-193</f>
        <v>2807</v>
      </c>
      <c r="I13" s="13">
        <v>3000</v>
      </c>
      <c r="J13" s="13">
        <f>G13*2-1000</f>
        <v>6200</v>
      </c>
      <c r="K13" s="13"/>
      <c r="L13" s="14"/>
      <c r="M13" s="14"/>
      <c r="N13" s="14"/>
      <c r="O13" s="14"/>
      <c r="P13" s="14"/>
      <c r="Q13" s="14"/>
      <c r="R13" s="15">
        <f t="shared" si="1"/>
        <v>19207</v>
      </c>
      <c r="S13" s="16"/>
      <c r="T13" s="20"/>
    </row>
    <row r="14" spans="1:19" ht="33.75" customHeight="1">
      <c r="A14" s="37" t="s">
        <v>21</v>
      </c>
      <c r="B14" s="5">
        <v>13</v>
      </c>
      <c r="C14" s="13">
        <f t="shared" si="0"/>
        <v>93.60000000000001</v>
      </c>
      <c r="D14" s="12"/>
      <c r="E14" s="13"/>
      <c r="F14" s="13">
        <v>1600</v>
      </c>
      <c r="G14" s="13">
        <v>1600</v>
      </c>
      <c r="H14" s="13">
        <f>1200+858</f>
        <v>2058</v>
      </c>
      <c r="I14" s="13">
        <v>1200</v>
      </c>
      <c r="J14" s="13">
        <f t="shared" si="2"/>
        <v>3200</v>
      </c>
      <c r="K14" s="13"/>
      <c r="L14" s="14"/>
      <c r="M14" s="14"/>
      <c r="N14" s="14"/>
      <c r="O14" s="14"/>
      <c r="P14" s="14"/>
      <c r="Q14" s="14"/>
      <c r="R14" s="15">
        <f t="shared" si="1"/>
        <v>9658</v>
      </c>
      <c r="S14" s="16"/>
    </row>
    <row r="15" spans="1:19" ht="33" customHeight="1">
      <c r="A15" s="37" t="s">
        <v>22</v>
      </c>
      <c r="B15" s="5">
        <v>18</v>
      </c>
      <c r="C15" s="13">
        <f t="shared" si="0"/>
        <v>129.6</v>
      </c>
      <c r="D15" s="12"/>
      <c r="E15" s="13"/>
      <c r="F15" s="13">
        <v>2000</v>
      </c>
      <c r="G15" s="13">
        <v>2000</v>
      </c>
      <c r="H15" s="13">
        <f>1600+663</f>
        <v>2263</v>
      </c>
      <c r="I15" s="13">
        <v>1600</v>
      </c>
      <c r="J15" s="13">
        <f t="shared" si="2"/>
        <v>4000</v>
      </c>
      <c r="K15" s="13"/>
      <c r="L15" s="14"/>
      <c r="M15" s="14"/>
      <c r="N15" s="14"/>
      <c r="O15" s="14"/>
      <c r="P15" s="14"/>
      <c r="Q15" s="14"/>
      <c r="R15" s="15">
        <f t="shared" si="1"/>
        <v>11863</v>
      </c>
      <c r="S15" s="16"/>
    </row>
    <row r="16" spans="1:19" ht="32.25" customHeight="1">
      <c r="A16" s="38" t="s">
        <v>23</v>
      </c>
      <c r="B16" s="5">
        <v>25</v>
      </c>
      <c r="C16" s="13">
        <f t="shared" si="0"/>
        <v>180</v>
      </c>
      <c r="D16" s="12"/>
      <c r="E16" s="13"/>
      <c r="F16" s="13">
        <v>3100</v>
      </c>
      <c r="G16" s="13">
        <v>3100</v>
      </c>
      <c r="H16" s="13">
        <f>2600-356</f>
        <v>2244</v>
      </c>
      <c r="I16" s="13">
        <v>2600</v>
      </c>
      <c r="J16" s="13">
        <f>G16*2-1000</f>
        <v>5200</v>
      </c>
      <c r="K16" s="13"/>
      <c r="L16" s="14"/>
      <c r="M16" s="14"/>
      <c r="N16" s="14"/>
      <c r="O16" s="14"/>
      <c r="P16" s="14"/>
      <c r="Q16" s="14"/>
      <c r="R16" s="15">
        <f t="shared" si="1"/>
        <v>16244</v>
      </c>
      <c r="S16" s="16"/>
    </row>
    <row r="17" spans="1:19" ht="33" customHeight="1">
      <c r="A17" s="37" t="s">
        <v>24</v>
      </c>
      <c r="B17" s="21">
        <v>23</v>
      </c>
      <c r="C17" s="13">
        <f t="shared" si="0"/>
        <v>165.6</v>
      </c>
      <c r="D17" s="12"/>
      <c r="E17" s="13"/>
      <c r="F17" s="13">
        <v>2200</v>
      </c>
      <c r="G17" s="13">
        <v>2200</v>
      </c>
      <c r="H17" s="13">
        <f>1800+593</f>
        <v>2393</v>
      </c>
      <c r="I17" s="13">
        <v>1800</v>
      </c>
      <c r="J17" s="13">
        <f t="shared" si="2"/>
        <v>4400</v>
      </c>
      <c r="K17" s="13"/>
      <c r="L17" s="14"/>
      <c r="M17" s="14"/>
      <c r="N17" s="14"/>
      <c r="O17" s="14"/>
      <c r="P17" s="14"/>
      <c r="Q17" s="14"/>
      <c r="R17" s="15">
        <f t="shared" si="1"/>
        <v>12993</v>
      </c>
      <c r="S17" s="16"/>
    </row>
    <row r="18" spans="1:19" ht="32.25" customHeight="1">
      <c r="A18" s="37" t="s">
        <v>25</v>
      </c>
      <c r="B18" s="21">
        <v>5</v>
      </c>
      <c r="C18" s="13">
        <f t="shared" si="0"/>
        <v>36</v>
      </c>
      <c r="D18" s="12"/>
      <c r="E18" s="13"/>
      <c r="F18" s="13">
        <v>700</v>
      </c>
      <c r="G18" s="13">
        <v>700</v>
      </c>
      <c r="H18" s="13">
        <f>600+800</f>
        <v>1400</v>
      </c>
      <c r="I18" s="13">
        <v>600</v>
      </c>
      <c r="J18" s="13">
        <f t="shared" si="2"/>
        <v>1400</v>
      </c>
      <c r="K18" s="13"/>
      <c r="L18" s="14"/>
      <c r="M18" s="14"/>
      <c r="N18" s="14"/>
      <c r="O18" s="14"/>
      <c r="P18" s="14"/>
      <c r="Q18" s="14"/>
      <c r="R18" s="15">
        <f t="shared" si="1"/>
        <v>4800</v>
      </c>
      <c r="S18" s="16"/>
    </row>
    <row r="19" spans="1:19" ht="30" customHeight="1">
      <c r="A19" s="37" t="s">
        <v>26</v>
      </c>
      <c r="B19" s="5">
        <v>52</v>
      </c>
      <c r="C19" s="13">
        <f t="shared" si="0"/>
        <v>374.40000000000003</v>
      </c>
      <c r="D19" s="12"/>
      <c r="E19" s="13"/>
      <c r="F19" s="13">
        <v>7000</v>
      </c>
      <c r="G19" s="13">
        <v>7000</v>
      </c>
      <c r="H19" s="13">
        <f>4900+1801</f>
        <v>6701</v>
      </c>
      <c r="I19" s="13">
        <v>4900</v>
      </c>
      <c r="J19" s="13">
        <f t="shared" si="2"/>
        <v>14000</v>
      </c>
      <c r="K19" s="13"/>
      <c r="L19" s="14"/>
      <c r="M19" s="14"/>
      <c r="N19" s="14"/>
      <c r="O19" s="14"/>
      <c r="P19" s="14"/>
      <c r="Q19" s="14"/>
      <c r="R19" s="15">
        <f t="shared" si="1"/>
        <v>39601</v>
      </c>
      <c r="S19" s="16"/>
    </row>
    <row r="20" spans="1:19" ht="35.25" customHeight="1">
      <c r="A20" s="37" t="s">
        <v>27</v>
      </c>
      <c r="B20" s="5">
        <v>11</v>
      </c>
      <c r="C20" s="13">
        <f t="shared" si="0"/>
        <v>79.2</v>
      </c>
      <c r="D20" s="12"/>
      <c r="E20" s="13"/>
      <c r="F20" s="13">
        <v>1300</v>
      </c>
      <c r="G20" s="13">
        <v>1300</v>
      </c>
      <c r="H20" s="13">
        <f>1000+2105</f>
        <v>3105</v>
      </c>
      <c r="I20" s="13">
        <v>1000</v>
      </c>
      <c r="J20" s="13">
        <f t="shared" si="2"/>
        <v>2600</v>
      </c>
      <c r="K20" s="13"/>
      <c r="L20" s="14"/>
      <c r="M20" s="14"/>
      <c r="N20" s="14"/>
      <c r="O20" s="14"/>
      <c r="P20" s="14"/>
      <c r="Q20" s="14"/>
      <c r="R20" s="15">
        <f t="shared" si="1"/>
        <v>9305</v>
      </c>
      <c r="S20" s="16"/>
    </row>
    <row r="21" spans="1:19" ht="30.75" customHeight="1">
      <c r="A21" s="37" t="s">
        <v>28</v>
      </c>
      <c r="B21" s="5">
        <v>16</v>
      </c>
      <c r="C21" s="13">
        <f t="shared" si="0"/>
        <v>115.2</v>
      </c>
      <c r="D21" s="12"/>
      <c r="E21" s="13"/>
      <c r="F21" s="13">
        <v>1900</v>
      </c>
      <c r="G21" s="13">
        <v>1900</v>
      </c>
      <c r="H21" s="13">
        <f>1300+1374</f>
        <v>2674</v>
      </c>
      <c r="I21" s="13">
        <v>1300</v>
      </c>
      <c r="J21" s="13">
        <f t="shared" si="2"/>
        <v>3800</v>
      </c>
      <c r="K21" s="13"/>
      <c r="L21" s="14"/>
      <c r="M21" s="14"/>
      <c r="N21" s="14"/>
      <c r="O21" s="14"/>
      <c r="P21" s="14"/>
      <c r="Q21" s="14"/>
      <c r="R21" s="15">
        <f t="shared" si="1"/>
        <v>11574</v>
      </c>
      <c r="S21" s="16"/>
    </row>
    <row r="22" spans="1:20" ht="34.5" customHeight="1">
      <c r="A22" s="39" t="s">
        <v>29</v>
      </c>
      <c r="B22" s="36">
        <f>SUM(B7:B21)</f>
        <v>481</v>
      </c>
      <c r="C22" s="12">
        <f t="shared" si="0"/>
        <v>3463.2000000000003</v>
      </c>
      <c r="D22" s="22"/>
      <c r="E22" s="23"/>
      <c r="F22" s="23">
        <f>SUM(F7:F21)</f>
        <v>60000</v>
      </c>
      <c r="G22" s="23">
        <f>SUM(G7:G21)</f>
        <v>60000</v>
      </c>
      <c r="H22" s="23">
        <f>SUM(H7:H21)</f>
        <v>60838</v>
      </c>
      <c r="I22" s="23">
        <f>SUM(I7:I21)</f>
        <v>50000</v>
      </c>
      <c r="J22" s="23">
        <f>SUM(J7:J21)</f>
        <v>109162</v>
      </c>
      <c r="K22" s="23"/>
      <c r="L22" s="22"/>
      <c r="M22" s="22"/>
      <c r="N22" s="22"/>
      <c r="O22" s="22"/>
      <c r="P22" s="22"/>
      <c r="Q22" s="22"/>
      <c r="R22" s="24">
        <f>SUM(R7:R21)</f>
        <v>340000</v>
      </c>
      <c r="S22" s="16"/>
      <c r="T22" s="20"/>
    </row>
    <row r="23" spans="1:20" ht="36.75" customHeight="1">
      <c r="A23" s="11" t="s">
        <v>33</v>
      </c>
      <c r="B23" s="5"/>
      <c r="C23" s="25"/>
      <c r="D23" s="25"/>
      <c r="E23" s="26"/>
      <c r="F23" s="26"/>
      <c r="G23" s="26"/>
      <c r="H23" s="26">
        <v>10831</v>
      </c>
      <c r="I23" s="26"/>
      <c r="J23" s="26">
        <v>-10831</v>
      </c>
      <c r="K23" s="26"/>
      <c r="L23" s="26"/>
      <c r="M23" s="26"/>
      <c r="N23" s="26"/>
      <c r="O23" s="26"/>
      <c r="P23" s="26"/>
      <c r="Q23" s="26"/>
      <c r="R23" s="26"/>
      <c r="S23" s="27"/>
      <c r="T23" s="20"/>
    </row>
    <row r="24" spans="1:20" ht="35.25" customHeight="1">
      <c r="A24" s="28"/>
      <c r="B24" s="2"/>
      <c r="C24" s="29"/>
      <c r="D24" s="29"/>
      <c r="E24" s="30"/>
      <c r="F24" s="29"/>
      <c r="G24" s="29"/>
      <c r="H24" s="29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27"/>
      <c r="T24" s="20"/>
    </row>
    <row r="25" spans="1:20" ht="32.25" customHeight="1">
      <c r="A25" s="28"/>
      <c r="B25" s="2"/>
      <c r="C25" s="25"/>
      <c r="D25" s="25">
        <v>30</v>
      </c>
      <c r="E25" s="26"/>
      <c r="F25" s="32"/>
      <c r="G25" s="2"/>
      <c r="H25" s="2"/>
      <c r="I25" s="31"/>
      <c r="J25" s="31"/>
      <c r="K25" s="31"/>
      <c r="L25" s="31"/>
      <c r="M25" s="31"/>
      <c r="N25" s="31"/>
      <c r="O25" s="2"/>
      <c r="P25" s="2"/>
      <c r="Q25" s="2"/>
      <c r="R25" s="31"/>
      <c r="S25" s="27"/>
      <c r="T25" s="20"/>
    </row>
    <row r="26" spans="1:20" ht="31.5" customHeight="1">
      <c r="A26" s="1"/>
      <c r="B26" s="2"/>
      <c r="C26" s="25"/>
      <c r="D26" s="25">
        <v>76</v>
      </c>
      <c r="E26" s="26"/>
      <c r="F26" s="29"/>
      <c r="G26" s="2"/>
      <c r="H26" s="2"/>
      <c r="I26" s="31"/>
      <c r="J26" s="31"/>
      <c r="K26" s="31"/>
      <c r="L26" s="31"/>
      <c r="M26" s="31"/>
      <c r="N26" s="31"/>
      <c r="O26" s="2"/>
      <c r="P26" s="31"/>
      <c r="Q26" s="31"/>
      <c r="R26" s="31"/>
      <c r="S26" s="27"/>
      <c r="T26" s="20"/>
    </row>
    <row r="27" spans="6:19" ht="15">
      <c r="F27" s="27"/>
      <c r="G27" s="33"/>
      <c r="H27" s="27"/>
      <c r="I27" s="33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34.5" customHeight="1">
      <c r="A28" s="28"/>
      <c r="B28" s="2"/>
      <c r="C28" s="34"/>
      <c r="D28" s="34"/>
      <c r="E28" s="34"/>
      <c r="F28" s="29"/>
      <c r="G28" s="31"/>
      <c r="H28" s="31"/>
      <c r="I28" s="31"/>
      <c r="J28" s="31"/>
      <c r="K28" s="31"/>
      <c r="L28" s="31"/>
      <c r="M28" s="31"/>
      <c r="N28" s="2"/>
      <c r="O28" s="2"/>
      <c r="P28" s="2"/>
      <c r="Q28" s="2"/>
      <c r="R28" s="31"/>
      <c r="S28" s="27"/>
    </row>
    <row r="31" ht="12.75">
      <c r="I31" s="20"/>
    </row>
    <row r="32" ht="12.75">
      <c r="I32" s="20"/>
    </row>
  </sheetData>
  <sheetProtection/>
  <mergeCells count="1">
    <mergeCell ref="A2:R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6"/>
  <sheetViews>
    <sheetView tabSelected="1" view="pageBreakPreview" zoomScaleNormal="150" zoomScaleSheetLayoutView="100" zoomScalePageLayoutView="0" workbookViewId="0" topLeftCell="A1">
      <selection activeCell="A22" sqref="A22:IV22"/>
    </sheetView>
  </sheetViews>
  <sheetFormatPr defaultColWidth="9.00390625" defaultRowHeight="12.75"/>
  <cols>
    <col min="1" max="1" width="4.125" style="45" customWidth="1"/>
    <col min="2" max="2" width="13.75390625" style="60" customWidth="1"/>
    <col min="3" max="3" width="4.875" style="45" customWidth="1"/>
    <col min="4" max="12" width="4.75390625" style="45" customWidth="1"/>
    <col min="13" max="18" width="4.25390625" style="45" customWidth="1"/>
    <col min="19" max="19" width="4.00390625" style="45" customWidth="1"/>
    <col min="20" max="22" width="4.25390625" style="45" customWidth="1"/>
    <col min="23" max="24" width="4.75390625" style="45" customWidth="1"/>
    <col min="25" max="25" width="4.125" style="45" customWidth="1"/>
    <col min="26" max="26" width="4.25390625" style="45" customWidth="1"/>
    <col min="27" max="27" width="4.00390625" style="45" customWidth="1"/>
    <col min="28" max="28" width="3.625" style="45" customWidth="1"/>
    <col min="29" max="32" width="4.75390625" style="45" customWidth="1"/>
    <col min="33" max="33" width="12.00390625" style="45" customWidth="1"/>
    <col min="34" max="34" width="11.375" style="45" customWidth="1"/>
    <col min="35" max="16384" width="9.125" style="45" customWidth="1"/>
  </cols>
  <sheetData>
    <row r="1" spans="25:32" ht="42.75" customHeight="1">
      <c r="Y1" s="70" t="s">
        <v>61</v>
      </c>
      <c r="Z1" s="70"/>
      <c r="AA1" s="70"/>
      <c r="AB1" s="70"/>
      <c r="AC1" s="70"/>
      <c r="AD1" s="70"/>
      <c r="AE1" s="70"/>
      <c r="AF1" s="70"/>
    </row>
    <row r="2" spans="2:32" s="43" customFormat="1" ht="15" customHeight="1">
      <c r="B2" s="73" t="s">
        <v>62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</row>
    <row r="3" s="50" customFormat="1" ht="6" customHeight="1">
      <c r="B3" s="60"/>
    </row>
    <row r="4" spans="1:33" s="54" customFormat="1" ht="14.25" customHeight="1">
      <c r="A4" s="68" t="s">
        <v>60</v>
      </c>
      <c r="B4" s="76" t="s">
        <v>0</v>
      </c>
      <c r="C4" s="71" t="s">
        <v>43</v>
      </c>
      <c r="D4" s="72"/>
      <c r="E4" s="71" t="s">
        <v>44</v>
      </c>
      <c r="F4" s="72"/>
      <c r="G4" s="71" t="s">
        <v>45</v>
      </c>
      <c r="H4" s="72"/>
      <c r="I4" s="71" t="s">
        <v>46</v>
      </c>
      <c r="J4" s="72"/>
      <c r="K4" s="71" t="s">
        <v>47</v>
      </c>
      <c r="L4" s="72"/>
      <c r="M4" s="71" t="s">
        <v>48</v>
      </c>
      <c r="N4" s="72"/>
      <c r="O4" s="71" t="s">
        <v>49</v>
      </c>
      <c r="P4" s="72"/>
      <c r="Q4" s="71" t="s">
        <v>50</v>
      </c>
      <c r="R4" s="72"/>
      <c r="S4" s="71" t="s">
        <v>51</v>
      </c>
      <c r="T4" s="72"/>
      <c r="U4" s="71" t="s">
        <v>52</v>
      </c>
      <c r="V4" s="72"/>
      <c r="W4" s="71" t="s">
        <v>53</v>
      </c>
      <c r="X4" s="72"/>
      <c r="Y4" s="71" t="s">
        <v>54</v>
      </c>
      <c r="Z4" s="72"/>
      <c r="AA4" s="71" t="s">
        <v>55</v>
      </c>
      <c r="AB4" s="72"/>
      <c r="AC4" s="71" t="s">
        <v>56</v>
      </c>
      <c r="AD4" s="72"/>
      <c r="AE4" s="71" t="s">
        <v>13</v>
      </c>
      <c r="AF4" s="72"/>
      <c r="AG4" s="53"/>
    </row>
    <row r="5" spans="1:33" s="56" customFormat="1" ht="20.25" customHeight="1">
      <c r="A5" s="69"/>
      <c r="B5" s="77"/>
      <c r="C5" s="51" t="s">
        <v>57</v>
      </c>
      <c r="D5" s="52" t="s">
        <v>58</v>
      </c>
      <c r="E5" s="51" t="s">
        <v>57</v>
      </c>
      <c r="F5" s="52" t="s">
        <v>58</v>
      </c>
      <c r="G5" s="51" t="s">
        <v>57</v>
      </c>
      <c r="H5" s="52" t="s">
        <v>58</v>
      </c>
      <c r="I5" s="51" t="s">
        <v>57</v>
      </c>
      <c r="J5" s="52" t="s">
        <v>58</v>
      </c>
      <c r="K5" s="51" t="s">
        <v>57</v>
      </c>
      <c r="L5" s="52" t="s">
        <v>58</v>
      </c>
      <c r="M5" s="51" t="s">
        <v>57</v>
      </c>
      <c r="N5" s="52" t="s">
        <v>58</v>
      </c>
      <c r="O5" s="51" t="s">
        <v>57</v>
      </c>
      <c r="P5" s="52" t="s">
        <v>58</v>
      </c>
      <c r="Q5" s="51" t="s">
        <v>57</v>
      </c>
      <c r="R5" s="52" t="s">
        <v>58</v>
      </c>
      <c r="S5" s="51" t="s">
        <v>57</v>
      </c>
      <c r="T5" s="52" t="s">
        <v>58</v>
      </c>
      <c r="U5" s="51" t="s">
        <v>57</v>
      </c>
      <c r="V5" s="52" t="s">
        <v>58</v>
      </c>
      <c r="W5" s="51" t="s">
        <v>57</v>
      </c>
      <c r="X5" s="52" t="s">
        <v>58</v>
      </c>
      <c r="Y5" s="51" t="s">
        <v>57</v>
      </c>
      <c r="Z5" s="52" t="s">
        <v>58</v>
      </c>
      <c r="AA5" s="51" t="s">
        <v>57</v>
      </c>
      <c r="AB5" s="52" t="s">
        <v>58</v>
      </c>
      <c r="AC5" s="51" t="s">
        <v>57</v>
      </c>
      <c r="AD5" s="52" t="s">
        <v>58</v>
      </c>
      <c r="AE5" s="51" t="s">
        <v>57</v>
      </c>
      <c r="AF5" s="52" t="s">
        <v>58</v>
      </c>
      <c r="AG5" s="55"/>
    </row>
    <row r="6" spans="1:33" s="54" customFormat="1" ht="0.75" customHeight="1">
      <c r="A6" s="47"/>
      <c r="B6" s="61"/>
      <c r="C6" s="47"/>
      <c r="D6" s="48"/>
      <c r="E6" s="48"/>
      <c r="F6" s="48"/>
      <c r="G6" s="48"/>
      <c r="H6" s="48"/>
      <c r="I6" s="48"/>
      <c r="J6" s="48"/>
      <c r="K6" s="49"/>
      <c r="L6" s="49"/>
      <c r="M6" s="48"/>
      <c r="N6" s="48"/>
      <c r="O6" s="48"/>
      <c r="P6" s="48"/>
      <c r="Q6" s="48"/>
      <c r="R6" s="48"/>
      <c r="S6" s="48"/>
      <c r="T6" s="48"/>
      <c r="U6" s="48"/>
      <c r="V6" s="48"/>
      <c r="W6" s="49"/>
      <c r="X6" s="49"/>
      <c r="Y6" s="48"/>
      <c r="Z6" s="48"/>
      <c r="AA6" s="48"/>
      <c r="AB6" s="48"/>
      <c r="AC6" s="49"/>
      <c r="AD6" s="49"/>
      <c r="AE6" s="49"/>
      <c r="AF6" s="49"/>
      <c r="AG6" s="57"/>
    </row>
    <row r="7" spans="1:33" s="54" customFormat="1" ht="24" customHeight="1" hidden="1">
      <c r="A7" s="47"/>
      <c r="B7" s="61"/>
      <c r="C7" s="47"/>
      <c r="D7" s="48"/>
      <c r="E7" s="48"/>
      <c r="F7" s="48"/>
      <c r="G7" s="48"/>
      <c r="H7" s="48"/>
      <c r="I7" s="48"/>
      <c r="J7" s="48"/>
      <c r="K7" s="49"/>
      <c r="L7" s="49"/>
      <c r="M7" s="48"/>
      <c r="N7" s="48"/>
      <c r="O7" s="48"/>
      <c r="P7" s="48"/>
      <c r="Q7" s="48"/>
      <c r="R7" s="48"/>
      <c r="S7" s="48"/>
      <c r="T7" s="48"/>
      <c r="U7" s="48"/>
      <c r="V7" s="48"/>
      <c r="W7" s="49"/>
      <c r="X7" s="49"/>
      <c r="Y7" s="48"/>
      <c r="Z7" s="48"/>
      <c r="AA7" s="48"/>
      <c r="AB7" s="48"/>
      <c r="AC7" s="49"/>
      <c r="AD7" s="49"/>
      <c r="AE7" s="49"/>
      <c r="AF7" s="49"/>
      <c r="AG7" s="57"/>
    </row>
    <row r="8" spans="1:33" s="54" customFormat="1" ht="25.5" customHeight="1" hidden="1">
      <c r="A8" s="47"/>
      <c r="B8" s="62"/>
      <c r="C8" s="47"/>
      <c r="D8" s="48"/>
      <c r="E8" s="48"/>
      <c r="F8" s="48"/>
      <c r="G8" s="48"/>
      <c r="H8" s="48"/>
      <c r="I8" s="48"/>
      <c r="J8" s="48"/>
      <c r="K8" s="49"/>
      <c r="L8" s="49"/>
      <c r="M8" s="48"/>
      <c r="N8" s="48"/>
      <c r="O8" s="48"/>
      <c r="P8" s="48"/>
      <c r="Q8" s="48"/>
      <c r="R8" s="48"/>
      <c r="S8" s="48"/>
      <c r="T8" s="48"/>
      <c r="U8" s="48"/>
      <c r="V8" s="48"/>
      <c r="W8" s="49"/>
      <c r="X8" s="49"/>
      <c r="Y8" s="48"/>
      <c r="Z8" s="48"/>
      <c r="AA8" s="48"/>
      <c r="AB8" s="48"/>
      <c r="AC8" s="49"/>
      <c r="AD8" s="49"/>
      <c r="AE8" s="49"/>
      <c r="AF8" s="49"/>
      <c r="AG8" s="57"/>
    </row>
    <row r="9" spans="1:33" s="54" customFormat="1" ht="24.75" customHeight="1" hidden="1">
      <c r="A9" s="47"/>
      <c r="B9" s="61"/>
      <c r="C9" s="47"/>
      <c r="D9" s="48"/>
      <c r="E9" s="48"/>
      <c r="F9" s="48"/>
      <c r="G9" s="48"/>
      <c r="H9" s="48"/>
      <c r="I9" s="48"/>
      <c r="J9" s="48"/>
      <c r="K9" s="49"/>
      <c r="L9" s="49"/>
      <c r="M9" s="48"/>
      <c r="N9" s="48"/>
      <c r="O9" s="48"/>
      <c r="P9" s="48"/>
      <c r="Q9" s="48"/>
      <c r="R9" s="48"/>
      <c r="S9" s="48"/>
      <c r="T9" s="48"/>
      <c r="U9" s="48"/>
      <c r="V9" s="48"/>
      <c r="W9" s="49"/>
      <c r="X9" s="49"/>
      <c r="Y9" s="48"/>
      <c r="Z9" s="48"/>
      <c r="AA9" s="48"/>
      <c r="AB9" s="48"/>
      <c r="AC9" s="49"/>
      <c r="AD9" s="49"/>
      <c r="AE9" s="49"/>
      <c r="AF9" s="49"/>
      <c r="AG9" s="57"/>
    </row>
    <row r="10" spans="1:33" s="54" customFormat="1" ht="35.25" customHeight="1" hidden="1">
      <c r="A10" s="47"/>
      <c r="B10" s="61"/>
      <c r="C10" s="47"/>
      <c r="D10" s="48"/>
      <c r="E10" s="48"/>
      <c r="F10" s="48"/>
      <c r="G10" s="48"/>
      <c r="H10" s="48"/>
      <c r="I10" s="48"/>
      <c r="J10" s="48"/>
      <c r="K10" s="49"/>
      <c r="L10" s="49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9"/>
      <c r="X10" s="49"/>
      <c r="Y10" s="48"/>
      <c r="Z10" s="48"/>
      <c r="AA10" s="48"/>
      <c r="AB10" s="48"/>
      <c r="AC10" s="49"/>
      <c r="AD10" s="49"/>
      <c r="AE10" s="49"/>
      <c r="AF10" s="49"/>
      <c r="AG10" s="57"/>
    </row>
    <row r="11" spans="1:34" s="54" customFormat="1" ht="26.25" customHeight="1" hidden="1">
      <c r="A11" s="47"/>
      <c r="B11" s="61"/>
      <c r="C11" s="47"/>
      <c r="D11" s="48"/>
      <c r="E11" s="48"/>
      <c r="F11" s="48"/>
      <c r="G11" s="48"/>
      <c r="H11" s="48"/>
      <c r="I11" s="48"/>
      <c r="J11" s="48"/>
      <c r="K11" s="49"/>
      <c r="L11" s="49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9"/>
      <c r="X11" s="49"/>
      <c r="Y11" s="48"/>
      <c r="Z11" s="48"/>
      <c r="AA11" s="48"/>
      <c r="AB11" s="48"/>
      <c r="AC11" s="49"/>
      <c r="AD11" s="49"/>
      <c r="AE11" s="49"/>
      <c r="AF11" s="49"/>
      <c r="AG11" s="57"/>
      <c r="AH11" s="57"/>
    </row>
    <row r="12" spans="1:33" s="54" customFormat="1" ht="26.25" customHeight="1" hidden="1">
      <c r="A12" s="47"/>
      <c r="B12" s="61"/>
      <c r="C12" s="47"/>
      <c r="D12" s="48"/>
      <c r="E12" s="48"/>
      <c r="F12" s="48"/>
      <c r="G12" s="48"/>
      <c r="H12" s="48"/>
      <c r="I12" s="48"/>
      <c r="J12" s="48"/>
      <c r="K12" s="49"/>
      <c r="L12" s="49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9"/>
      <c r="X12" s="49"/>
      <c r="Y12" s="48"/>
      <c r="Z12" s="48"/>
      <c r="AA12" s="48"/>
      <c r="AB12" s="48"/>
      <c r="AC12" s="49"/>
      <c r="AD12" s="49"/>
      <c r="AE12" s="49"/>
      <c r="AF12" s="49"/>
      <c r="AG12" s="57"/>
    </row>
    <row r="13" spans="1:33" s="54" customFormat="1" ht="25.5" customHeight="1" hidden="1">
      <c r="A13" s="47"/>
      <c r="B13" s="62"/>
      <c r="C13" s="47"/>
      <c r="D13" s="48"/>
      <c r="E13" s="48"/>
      <c r="F13" s="48"/>
      <c r="G13" s="48"/>
      <c r="H13" s="48"/>
      <c r="I13" s="48"/>
      <c r="J13" s="48"/>
      <c r="K13" s="49"/>
      <c r="L13" s="49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9"/>
      <c r="X13" s="49"/>
      <c r="Y13" s="48"/>
      <c r="Z13" s="48"/>
      <c r="AA13" s="48"/>
      <c r="AB13" s="48"/>
      <c r="AC13" s="49"/>
      <c r="AD13" s="49"/>
      <c r="AE13" s="49"/>
      <c r="AF13" s="49"/>
      <c r="AG13" s="57"/>
    </row>
    <row r="14" spans="1:33" s="54" customFormat="1" ht="31.5" customHeight="1">
      <c r="A14" s="47">
        <v>1</v>
      </c>
      <c r="B14" s="61" t="s">
        <v>59</v>
      </c>
      <c r="C14" s="46">
        <v>1</v>
      </c>
      <c r="D14" s="48">
        <v>7</v>
      </c>
      <c r="E14" s="48">
        <v>1</v>
      </c>
      <c r="F14" s="48">
        <v>10</v>
      </c>
      <c r="G14" s="48">
        <v>0</v>
      </c>
      <c r="H14" s="48">
        <v>4</v>
      </c>
      <c r="I14" s="48">
        <v>1</v>
      </c>
      <c r="J14" s="48">
        <v>11</v>
      </c>
      <c r="K14" s="49">
        <f aca="true" t="shared" si="0" ref="K7:K19">C14+E14+G14+I14</f>
        <v>3</v>
      </c>
      <c r="L14" s="49">
        <f aca="true" t="shared" si="1" ref="L7:L19">D14+F14+H14+J14</f>
        <v>32</v>
      </c>
      <c r="M14" s="48">
        <v>1</v>
      </c>
      <c r="N14" s="48">
        <v>10</v>
      </c>
      <c r="O14" s="48">
        <v>1</v>
      </c>
      <c r="P14" s="48">
        <v>12</v>
      </c>
      <c r="Q14" s="48">
        <v>0</v>
      </c>
      <c r="R14" s="48">
        <v>4</v>
      </c>
      <c r="S14" s="48">
        <v>1</v>
      </c>
      <c r="T14" s="48">
        <v>9</v>
      </c>
      <c r="U14" s="48">
        <v>1</v>
      </c>
      <c r="V14" s="48">
        <v>8</v>
      </c>
      <c r="W14" s="49">
        <f aca="true" t="shared" si="2" ref="W7:W17">M14+O14+Q14+S14+U14</f>
        <v>4</v>
      </c>
      <c r="X14" s="49">
        <f aca="true" t="shared" si="3" ref="X7:X17">N14+P14+R14+T14+V14</f>
        <v>43</v>
      </c>
      <c r="Y14" s="48">
        <v>1</v>
      </c>
      <c r="Z14" s="48">
        <v>5</v>
      </c>
      <c r="AA14" s="48">
        <v>1</v>
      </c>
      <c r="AB14" s="48">
        <v>6</v>
      </c>
      <c r="AC14" s="49">
        <f aca="true" t="shared" si="4" ref="AC7:AC15">Y14+AA14</f>
        <v>2</v>
      </c>
      <c r="AD14" s="49">
        <f aca="true" t="shared" si="5" ref="AD7:AD15">Z14+AB14</f>
        <v>11</v>
      </c>
      <c r="AE14" s="49">
        <f aca="true" t="shared" si="6" ref="AE7:AE18">K14+W14+AC14</f>
        <v>9</v>
      </c>
      <c r="AF14" s="49">
        <f aca="true" t="shared" si="7" ref="AF7:AF19">L14+X14+AD14</f>
        <v>86</v>
      </c>
      <c r="AG14" s="57"/>
    </row>
    <row r="15" spans="1:33" s="54" customFormat="1" ht="24" customHeight="1" hidden="1">
      <c r="A15" s="47"/>
      <c r="B15" s="61"/>
      <c r="C15" s="47"/>
      <c r="D15" s="48"/>
      <c r="E15" s="48"/>
      <c r="F15" s="48"/>
      <c r="G15" s="48"/>
      <c r="H15" s="48"/>
      <c r="I15" s="48"/>
      <c r="J15" s="48"/>
      <c r="K15" s="49"/>
      <c r="L15" s="49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49"/>
      <c r="Y15" s="48"/>
      <c r="Z15" s="48"/>
      <c r="AA15" s="48"/>
      <c r="AB15" s="48"/>
      <c r="AC15" s="49"/>
      <c r="AD15" s="49"/>
      <c r="AE15" s="49"/>
      <c r="AF15" s="49"/>
      <c r="AG15" s="57"/>
    </row>
    <row r="16" spans="1:33" s="54" customFormat="1" ht="24.75" customHeight="1" hidden="1">
      <c r="A16" s="47"/>
      <c r="B16" s="61"/>
      <c r="C16" s="47"/>
      <c r="D16" s="48"/>
      <c r="E16" s="48"/>
      <c r="F16" s="48"/>
      <c r="G16" s="48"/>
      <c r="H16" s="48"/>
      <c r="I16" s="48"/>
      <c r="J16" s="48"/>
      <c r="K16" s="49"/>
      <c r="L16" s="49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9"/>
      <c r="X16" s="49"/>
      <c r="Y16" s="48"/>
      <c r="Z16" s="48"/>
      <c r="AA16" s="48"/>
      <c r="AB16" s="48"/>
      <c r="AC16" s="49"/>
      <c r="AD16" s="49"/>
      <c r="AE16" s="49"/>
      <c r="AF16" s="49"/>
      <c r="AG16" s="57"/>
    </row>
    <row r="17" spans="1:33" s="54" customFormat="1" ht="31.5" customHeight="1" hidden="1">
      <c r="A17" s="47"/>
      <c r="B17" s="61"/>
      <c r="C17" s="47"/>
      <c r="D17" s="48"/>
      <c r="E17" s="48"/>
      <c r="F17" s="48"/>
      <c r="G17" s="48"/>
      <c r="H17" s="48"/>
      <c r="I17" s="48"/>
      <c r="J17" s="48"/>
      <c r="K17" s="49"/>
      <c r="L17" s="49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  <c r="X17" s="49"/>
      <c r="Y17" s="48"/>
      <c r="Z17" s="48"/>
      <c r="AA17" s="48"/>
      <c r="AB17" s="48"/>
      <c r="AC17" s="49"/>
      <c r="AD17" s="49"/>
      <c r="AE17" s="49"/>
      <c r="AF17" s="49"/>
      <c r="AG17" s="57"/>
    </row>
    <row r="18" spans="1:33" s="54" customFormat="1" ht="26.25" customHeight="1" hidden="1">
      <c r="A18" s="47"/>
      <c r="B18" s="61"/>
      <c r="C18" s="47"/>
      <c r="D18" s="48"/>
      <c r="E18" s="48"/>
      <c r="F18" s="48"/>
      <c r="G18" s="48"/>
      <c r="H18" s="48"/>
      <c r="I18" s="48"/>
      <c r="J18" s="48"/>
      <c r="K18" s="49"/>
      <c r="L18" s="49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9"/>
      <c r="X18" s="49"/>
      <c r="Y18" s="48"/>
      <c r="Z18" s="48"/>
      <c r="AA18" s="48"/>
      <c r="AB18" s="48"/>
      <c r="AC18" s="49"/>
      <c r="AD18" s="49"/>
      <c r="AE18" s="49"/>
      <c r="AF18" s="49"/>
      <c r="AG18" s="57"/>
    </row>
    <row r="19" spans="1:33" s="54" customFormat="1" ht="25.5" customHeight="1" hidden="1">
      <c r="A19" s="47"/>
      <c r="B19" s="61"/>
      <c r="C19" s="47"/>
      <c r="D19" s="48"/>
      <c r="E19" s="48"/>
      <c r="F19" s="48"/>
      <c r="G19" s="48"/>
      <c r="H19" s="48"/>
      <c r="I19" s="48"/>
      <c r="J19" s="48"/>
      <c r="K19" s="49"/>
      <c r="L19" s="49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  <c r="X19" s="49"/>
      <c r="Y19" s="48"/>
      <c r="Z19" s="48"/>
      <c r="AA19" s="48"/>
      <c r="AB19" s="48"/>
      <c r="AC19" s="49"/>
      <c r="AD19" s="49"/>
      <c r="AE19" s="49"/>
      <c r="AF19" s="49"/>
      <c r="AG19" s="57"/>
    </row>
    <row r="20" spans="1:34" s="54" customFormat="1" ht="19.5" customHeight="1">
      <c r="A20" s="47"/>
      <c r="B20" s="63" t="s">
        <v>13</v>
      </c>
      <c r="C20" s="58">
        <f aca="true" t="shared" si="8" ref="C20:AF20">SUM(C6:C19)</f>
        <v>1</v>
      </c>
      <c r="D20" s="58">
        <f t="shared" si="8"/>
        <v>7</v>
      </c>
      <c r="E20" s="58">
        <f t="shared" si="8"/>
        <v>1</v>
      </c>
      <c r="F20" s="58">
        <f t="shared" si="8"/>
        <v>10</v>
      </c>
      <c r="G20" s="58">
        <f t="shared" si="8"/>
        <v>0</v>
      </c>
      <c r="H20" s="58">
        <f t="shared" si="8"/>
        <v>4</v>
      </c>
      <c r="I20" s="58">
        <f t="shared" si="8"/>
        <v>1</v>
      </c>
      <c r="J20" s="58">
        <f t="shared" si="8"/>
        <v>11</v>
      </c>
      <c r="K20" s="58">
        <f t="shared" si="8"/>
        <v>3</v>
      </c>
      <c r="L20" s="49">
        <f t="shared" si="8"/>
        <v>32</v>
      </c>
      <c r="M20" s="49">
        <f t="shared" si="8"/>
        <v>1</v>
      </c>
      <c r="N20" s="49">
        <f t="shared" si="8"/>
        <v>10</v>
      </c>
      <c r="O20" s="49">
        <f t="shared" si="8"/>
        <v>1</v>
      </c>
      <c r="P20" s="49">
        <f t="shared" si="8"/>
        <v>12</v>
      </c>
      <c r="Q20" s="49">
        <f t="shared" si="8"/>
        <v>0</v>
      </c>
      <c r="R20" s="49">
        <f t="shared" si="8"/>
        <v>4</v>
      </c>
      <c r="S20" s="49">
        <f t="shared" si="8"/>
        <v>1</v>
      </c>
      <c r="T20" s="49">
        <f t="shared" si="8"/>
        <v>9</v>
      </c>
      <c r="U20" s="49">
        <f t="shared" si="8"/>
        <v>1</v>
      </c>
      <c r="V20" s="49">
        <f t="shared" si="8"/>
        <v>8</v>
      </c>
      <c r="W20" s="49">
        <f t="shared" si="8"/>
        <v>4</v>
      </c>
      <c r="X20" s="49">
        <f t="shared" si="8"/>
        <v>43</v>
      </c>
      <c r="Y20" s="49">
        <f t="shared" si="8"/>
        <v>1</v>
      </c>
      <c r="Z20" s="49">
        <f t="shared" si="8"/>
        <v>5</v>
      </c>
      <c r="AA20" s="49">
        <f t="shared" si="8"/>
        <v>1</v>
      </c>
      <c r="AB20" s="49">
        <f t="shared" si="8"/>
        <v>6</v>
      </c>
      <c r="AC20" s="49">
        <f t="shared" si="8"/>
        <v>2</v>
      </c>
      <c r="AD20" s="49">
        <f t="shared" si="8"/>
        <v>11</v>
      </c>
      <c r="AE20" s="49">
        <f t="shared" si="8"/>
        <v>9</v>
      </c>
      <c r="AF20" s="49">
        <f t="shared" si="8"/>
        <v>86</v>
      </c>
      <c r="AG20" s="57"/>
      <c r="AH20" s="59"/>
    </row>
    <row r="21" spans="1:34" s="54" customFormat="1" ht="17.25" customHeight="1" hidden="1">
      <c r="A21" s="47"/>
      <c r="B21" s="63"/>
      <c r="C21" s="58"/>
      <c r="D21" s="58"/>
      <c r="E21" s="58"/>
      <c r="F21" s="58"/>
      <c r="G21" s="58"/>
      <c r="H21" s="58"/>
      <c r="I21" s="58"/>
      <c r="J21" s="58"/>
      <c r="K21" s="58"/>
      <c r="L21" s="49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7"/>
      <c r="AH21" s="59"/>
    </row>
    <row r="22" spans="1:34" s="54" customFormat="1" ht="0.75" customHeight="1">
      <c r="A22" s="47"/>
      <c r="B22" s="63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H22" s="59"/>
    </row>
    <row r="23" spans="2:28" s="50" customFormat="1" ht="15.75" customHeight="1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</row>
    <row r="25" spans="10:25" ht="12.75"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0:25" ht="12.75"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</sheetData>
  <sheetProtection/>
  <mergeCells count="20">
    <mergeCell ref="B23:AB23"/>
    <mergeCell ref="AE4:AF4"/>
    <mergeCell ref="AC4:AD4"/>
    <mergeCell ref="C4:D4"/>
    <mergeCell ref="B4:B5"/>
    <mergeCell ref="E4:F4"/>
    <mergeCell ref="G4:H4"/>
    <mergeCell ref="I4:J4"/>
    <mergeCell ref="K4:L4"/>
    <mergeCell ref="M4:N4"/>
    <mergeCell ref="A4:A5"/>
    <mergeCell ref="Y1:AF1"/>
    <mergeCell ref="W4:X4"/>
    <mergeCell ref="Y4:Z4"/>
    <mergeCell ref="AA4:AB4"/>
    <mergeCell ref="O4:P4"/>
    <mergeCell ref="Q4:R4"/>
    <mergeCell ref="U4:V4"/>
    <mergeCell ref="S4:T4"/>
    <mergeCell ref="B2:AF2"/>
  </mergeCells>
  <printOptions horizontalCentered="1"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HP</cp:lastModifiedBy>
  <cp:lastPrinted>2017-11-01T04:31:23Z</cp:lastPrinted>
  <dcterms:created xsi:type="dcterms:W3CDTF">2008-07-02T05:33:16Z</dcterms:created>
  <dcterms:modified xsi:type="dcterms:W3CDTF">2020-07-16T11:38:50Z</dcterms:modified>
  <cp:category/>
  <cp:version/>
  <cp:contentType/>
  <cp:contentStatus/>
</cp:coreProperties>
</file>