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9"/>
  <workbookPr filterPrivacy="1" defaultThemeVersion="124226"/>
  <xr:revisionPtr revIDLastSave="0" documentId="13_ncr:1_{4B7FAD8D-7829-4B35-82CF-6CDB5646164D}" xr6:coauthVersionLast="36" xr6:coauthVersionMax="36" xr10:uidLastSave="{00000000-0000-0000-0000-000000000000}"/>
  <bookViews>
    <workbookView xWindow="240" yWindow="108" windowWidth="14808" windowHeight="8016" activeTab="3" xr2:uid="{00000000-000D-0000-FFFF-FFFF00000000}"/>
  </bookViews>
  <sheets>
    <sheet name="Лист1" sheetId="1" r:id="rId1"/>
    <sheet name="Лист2" sheetId="2" r:id="rId2"/>
    <sheet name="Лист3" sheetId="3" r:id="rId3"/>
    <sheet name="З інклюзією" sheetId="4" r:id="rId4"/>
  </sheets>
  <calcPr calcId="191029"/>
</workbook>
</file>

<file path=xl/calcChain.xml><?xml version="1.0" encoding="utf-8"?>
<calcChain xmlns="http://schemas.openxmlformats.org/spreadsheetml/2006/main">
  <c r="Z200" i="4" l="1"/>
  <c r="Z198" i="4"/>
  <c r="U198" i="4"/>
  <c r="I198" i="4"/>
  <c r="K198" i="4"/>
  <c r="G124" i="4" l="1"/>
  <c r="I124" i="4" s="1"/>
  <c r="K44" i="4"/>
  <c r="I44" i="4"/>
  <c r="Z44" i="4" s="1"/>
  <c r="K124" i="4" l="1"/>
  <c r="Z124" i="4" s="1"/>
  <c r="F211" i="4"/>
  <c r="F144" i="4"/>
  <c r="F160" i="4"/>
  <c r="F183" i="4"/>
  <c r="F94" i="4"/>
  <c r="F113" i="4"/>
  <c r="D183" i="4"/>
  <c r="D113" i="4"/>
  <c r="F212" i="4" l="1"/>
  <c r="Y211" i="4"/>
  <c r="W211" i="4"/>
  <c r="V211" i="4"/>
  <c r="S211" i="4"/>
  <c r="D211" i="4"/>
  <c r="G210" i="4"/>
  <c r="I210" i="4" s="1"/>
  <c r="P209" i="4"/>
  <c r="G209" i="4"/>
  <c r="I209" i="4" s="1"/>
  <c r="P208" i="4"/>
  <c r="G208" i="4"/>
  <c r="I208" i="4" s="1"/>
  <c r="Z207" i="4"/>
  <c r="Z206" i="4"/>
  <c r="P205" i="4"/>
  <c r="G205" i="4"/>
  <c r="I205" i="4" s="1"/>
  <c r="G204" i="4"/>
  <c r="K204" i="4" s="1"/>
  <c r="P203" i="4"/>
  <c r="G203" i="4"/>
  <c r="U203" i="4" s="1"/>
  <c r="Q202" i="4"/>
  <c r="G202" i="4"/>
  <c r="I202" i="4" s="1"/>
  <c r="K201" i="4"/>
  <c r="I201" i="4"/>
  <c r="G200" i="4"/>
  <c r="K199" i="4"/>
  <c r="I199" i="4"/>
  <c r="Q197" i="4"/>
  <c r="G197" i="4"/>
  <c r="I197" i="4" s="1"/>
  <c r="G196" i="4"/>
  <c r="I196" i="4" s="1"/>
  <c r="Q195" i="4"/>
  <c r="O195" i="4"/>
  <c r="G195" i="4"/>
  <c r="K195" i="4" s="1"/>
  <c r="O194" i="4"/>
  <c r="G194" i="4"/>
  <c r="I194" i="4" s="1"/>
  <c r="Q193" i="4"/>
  <c r="O193" i="4"/>
  <c r="G193" i="4"/>
  <c r="K193" i="4" s="1"/>
  <c r="Q192" i="4"/>
  <c r="O192" i="4"/>
  <c r="G192" i="4"/>
  <c r="K191" i="4"/>
  <c r="I191" i="4"/>
  <c r="G190" i="4"/>
  <c r="G189" i="4"/>
  <c r="E188" i="4"/>
  <c r="E211" i="4" s="1"/>
  <c r="G187" i="4"/>
  <c r="I187" i="4" s="1"/>
  <c r="G186" i="4"/>
  <c r="I186" i="4" s="1"/>
  <c r="K185" i="4"/>
  <c r="I185" i="4"/>
  <c r="Y183" i="4"/>
  <c r="W183" i="4"/>
  <c r="V183" i="4"/>
  <c r="U183" i="4"/>
  <c r="S183" i="4"/>
  <c r="E183" i="4"/>
  <c r="Q182" i="4"/>
  <c r="G182" i="4"/>
  <c r="G181" i="4"/>
  <c r="I181" i="4" s="1"/>
  <c r="Q180" i="4"/>
  <c r="G180" i="4"/>
  <c r="K180" i="4" s="1"/>
  <c r="G179" i="4"/>
  <c r="K179" i="4" s="1"/>
  <c r="P178" i="4"/>
  <c r="O178" i="4"/>
  <c r="G178" i="4"/>
  <c r="K178" i="4" s="1"/>
  <c r="Z177" i="4"/>
  <c r="G176" i="4"/>
  <c r="P175" i="4"/>
  <c r="O175" i="4"/>
  <c r="G175" i="4"/>
  <c r="I175" i="4" s="1"/>
  <c r="G174" i="4"/>
  <c r="K174" i="4" s="1"/>
  <c r="K173" i="4"/>
  <c r="I173" i="4"/>
  <c r="P172" i="4"/>
  <c r="G172" i="4"/>
  <c r="Z171" i="4"/>
  <c r="O170" i="4"/>
  <c r="G170" i="4"/>
  <c r="I170" i="4" s="1"/>
  <c r="O169" i="4"/>
  <c r="G169" i="4"/>
  <c r="I169" i="4" s="1"/>
  <c r="O168" i="4"/>
  <c r="G168" i="4"/>
  <c r="I168" i="4" s="1"/>
  <c r="Q167" i="4"/>
  <c r="O167" i="4"/>
  <c r="G167" i="4"/>
  <c r="G166" i="4"/>
  <c r="Z165" i="4"/>
  <c r="G164" i="4"/>
  <c r="K164" i="4" s="1"/>
  <c r="G163" i="4"/>
  <c r="K163" i="4" s="1"/>
  <c r="K162" i="4"/>
  <c r="I162" i="4"/>
  <c r="Y160" i="4"/>
  <c r="W160" i="4"/>
  <c r="V160" i="4"/>
  <c r="U160" i="4"/>
  <c r="S160" i="4"/>
  <c r="E160" i="4"/>
  <c r="D160" i="4"/>
  <c r="G159" i="4"/>
  <c r="I159" i="4" s="1"/>
  <c r="O158" i="4"/>
  <c r="G158" i="4"/>
  <c r="K158" i="4" s="1"/>
  <c r="G157" i="4"/>
  <c r="K157" i="4" s="1"/>
  <c r="G156" i="4"/>
  <c r="O155" i="4"/>
  <c r="G155" i="4"/>
  <c r="Q154" i="4"/>
  <c r="O154" i="4"/>
  <c r="G154" i="4"/>
  <c r="G153" i="4"/>
  <c r="I153" i="4" s="1"/>
  <c r="Z152" i="4"/>
  <c r="P151" i="4"/>
  <c r="P160" i="4" s="1"/>
  <c r="G151" i="4"/>
  <c r="O150" i="4"/>
  <c r="G150" i="4"/>
  <c r="K150" i="4" s="1"/>
  <c r="Q149" i="4"/>
  <c r="O149" i="4"/>
  <c r="G149" i="4"/>
  <c r="G148" i="4"/>
  <c r="O147" i="4"/>
  <c r="G147" i="4"/>
  <c r="K146" i="4"/>
  <c r="I146" i="4"/>
  <c r="W144" i="4"/>
  <c r="V144" i="4"/>
  <c r="S144" i="4"/>
  <c r="E144" i="4"/>
  <c r="D144" i="4"/>
  <c r="O141" i="4"/>
  <c r="G141" i="4"/>
  <c r="K141" i="4" s="1"/>
  <c r="Q140" i="4"/>
  <c r="G140" i="4"/>
  <c r="G139" i="4"/>
  <c r="Z138" i="4"/>
  <c r="P137" i="4"/>
  <c r="O137" i="4"/>
  <c r="G137" i="4"/>
  <c r="K137" i="4" s="1"/>
  <c r="Z136" i="4"/>
  <c r="P135" i="4"/>
  <c r="O135" i="4"/>
  <c r="G135" i="4"/>
  <c r="Z134" i="4"/>
  <c r="P133" i="4"/>
  <c r="O133" i="4"/>
  <c r="G133" i="4"/>
  <c r="K133" i="4" s="1"/>
  <c r="O132" i="4"/>
  <c r="G132" i="4"/>
  <c r="I132" i="4" s="1"/>
  <c r="P131" i="4"/>
  <c r="O131" i="4"/>
  <c r="G131" i="4"/>
  <c r="G130" i="4"/>
  <c r="Q129" i="4"/>
  <c r="G129" i="4"/>
  <c r="G128" i="4"/>
  <c r="O127" i="4"/>
  <c r="G127" i="4"/>
  <c r="I127" i="4" s="1"/>
  <c r="G126" i="4"/>
  <c r="Q125" i="4"/>
  <c r="O125" i="4"/>
  <c r="G125" i="4"/>
  <c r="K125" i="4" s="1"/>
  <c r="Q123" i="4"/>
  <c r="G123" i="4"/>
  <c r="K123" i="4" s="1"/>
  <c r="Q121" i="4"/>
  <c r="O121" i="4"/>
  <c r="G121" i="4"/>
  <c r="G120" i="4"/>
  <c r="G119" i="4"/>
  <c r="O118" i="4"/>
  <c r="Z118" i="4" s="1"/>
  <c r="Z117" i="4"/>
  <c r="G116" i="4"/>
  <c r="K116" i="4" s="1"/>
  <c r="K115" i="4"/>
  <c r="I115" i="4"/>
  <c r="Y113" i="4"/>
  <c r="W113" i="4"/>
  <c r="V113" i="4"/>
  <c r="U113" i="4"/>
  <c r="S113" i="4"/>
  <c r="E113" i="4"/>
  <c r="G112" i="4"/>
  <c r="Z111" i="4"/>
  <c r="G110" i="4"/>
  <c r="K110" i="4" s="1"/>
  <c r="Q109" i="4"/>
  <c r="O109" i="4"/>
  <c r="G109" i="4"/>
  <c r="K109" i="4" s="1"/>
  <c r="G108" i="4"/>
  <c r="I108" i="4" s="1"/>
  <c r="O107" i="4"/>
  <c r="G107" i="4"/>
  <c r="I107" i="4" s="1"/>
  <c r="P106" i="4"/>
  <c r="P113" i="4" s="1"/>
  <c r="O106" i="4"/>
  <c r="G106" i="4"/>
  <c r="K106" i="4" s="1"/>
  <c r="G105" i="4"/>
  <c r="K105" i="4" s="1"/>
  <c r="O104" i="4"/>
  <c r="G104" i="4"/>
  <c r="K104" i="4" s="1"/>
  <c r="Q103" i="4"/>
  <c r="O103" i="4"/>
  <c r="G103" i="4"/>
  <c r="K103" i="4" s="1"/>
  <c r="G102" i="4"/>
  <c r="K102" i="4" s="1"/>
  <c r="O101" i="4"/>
  <c r="G101" i="4"/>
  <c r="Q100" i="4"/>
  <c r="O100" i="4"/>
  <c r="G100" i="4"/>
  <c r="K100" i="4" s="1"/>
  <c r="G99" i="4"/>
  <c r="O98" i="4"/>
  <c r="G98" i="4"/>
  <c r="O97" i="4"/>
  <c r="G97" i="4"/>
  <c r="I97" i="4" s="1"/>
  <c r="K96" i="4"/>
  <c r="I96" i="4"/>
  <c r="Y94" i="4"/>
  <c r="W94" i="4"/>
  <c r="V94" i="4"/>
  <c r="N94" i="4"/>
  <c r="E94" i="4"/>
  <c r="D94" i="4"/>
  <c r="O93" i="4"/>
  <c r="G93" i="4"/>
  <c r="K93" i="4" s="1"/>
  <c r="O92" i="4"/>
  <c r="G92" i="4"/>
  <c r="I92" i="4" s="1"/>
  <c r="O91" i="4"/>
  <c r="G91" i="4"/>
  <c r="I91" i="4" s="1"/>
  <c r="O90" i="4"/>
  <c r="G90" i="4"/>
  <c r="K90" i="4" s="1"/>
  <c r="O89" i="4"/>
  <c r="G89" i="4"/>
  <c r="G88" i="4"/>
  <c r="O87" i="4"/>
  <c r="G87" i="4"/>
  <c r="O86" i="4"/>
  <c r="G86" i="4"/>
  <c r="Q85" i="4"/>
  <c r="O85" i="4"/>
  <c r="G85" i="4"/>
  <c r="O84" i="4"/>
  <c r="G84" i="4"/>
  <c r="K84" i="4" s="1"/>
  <c r="O83" i="4"/>
  <c r="G83" i="4"/>
  <c r="O82" i="4"/>
  <c r="G82" i="4"/>
  <c r="O81" i="4"/>
  <c r="G81" i="4"/>
  <c r="O80" i="4"/>
  <c r="G80" i="4"/>
  <c r="I80" i="4" s="1"/>
  <c r="G79" i="4"/>
  <c r="K79" i="4" s="1"/>
  <c r="O78" i="4"/>
  <c r="G78" i="4"/>
  <c r="O77" i="4"/>
  <c r="G77" i="4"/>
  <c r="K77" i="4" s="1"/>
  <c r="O76" i="4"/>
  <c r="G76" i="4"/>
  <c r="I76" i="4" s="1"/>
  <c r="S75" i="4"/>
  <c r="O75" i="4"/>
  <c r="G75" i="4"/>
  <c r="K75" i="4" s="1"/>
  <c r="P74" i="4"/>
  <c r="O74" i="4"/>
  <c r="G74" i="4"/>
  <c r="K74" i="4" s="1"/>
  <c r="P73" i="4"/>
  <c r="O73" i="4"/>
  <c r="G73" i="4"/>
  <c r="O72" i="4"/>
  <c r="G72" i="4"/>
  <c r="K72" i="4" s="1"/>
  <c r="O71" i="4"/>
  <c r="G71" i="4"/>
  <c r="U71" i="4" s="1"/>
  <c r="P70" i="4"/>
  <c r="O70" i="4"/>
  <c r="G70" i="4"/>
  <c r="K70" i="4" s="1"/>
  <c r="O69" i="4"/>
  <c r="G69" i="4"/>
  <c r="I69" i="4" s="1"/>
  <c r="P68" i="4"/>
  <c r="O68" i="4"/>
  <c r="G68" i="4"/>
  <c r="K68" i="4" s="1"/>
  <c r="P67" i="4"/>
  <c r="O67" i="4"/>
  <c r="G67" i="4"/>
  <c r="O66" i="4"/>
  <c r="G66" i="4"/>
  <c r="Q65" i="4"/>
  <c r="O65" i="4"/>
  <c r="G65" i="4"/>
  <c r="K65" i="4" s="1"/>
  <c r="S64" i="4"/>
  <c r="Q64" i="4"/>
  <c r="O64" i="4"/>
  <c r="G64" i="4"/>
  <c r="I64" i="4" s="1"/>
  <c r="O63" i="4"/>
  <c r="G63" i="4"/>
  <c r="K63" i="4" s="1"/>
  <c r="O62" i="4"/>
  <c r="G62" i="4"/>
  <c r="I62" i="4" s="1"/>
  <c r="O61" i="4"/>
  <c r="G61" i="4"/>
  <c r="K61" i="4" s="1"/>
  <c r="O60" i="4"/>
  <c r="G60" i="4"/>
  <c r="I60" i="4" s="1"/>
  <c r="O59" i="4"/>
  <c r="G59" i="4"/>
  <c r="Q58" i="4"/>
  <c r="O58" i="4"/>
  <c r="G58" i="4"/>
  <c r="K58" i="4" s="1"/>
  <c r="O57" i="4"/>
  <c r="G57" i="4"/>
  <c r="I57" i="4" s="1"/>
  <c r="S56" i="4"/>
  <c r="Q56" i="4"/>
  <c r="O56" i="4"/>
  <c r="G56" i="4"/>
  <c r="O55" i="4"/>
  <c r="G55" i="4"/>
  <c r="K55" i="4" s="1"/>
  <c r="S54" i="4"/>
  <c r="O54" i="4"/>
  <c r="G54" i="4"/>
  <c r="K54" i="4" s="1"/>
  <c r="S53" i="4"/>
  <c r="Q53" i="4"/>
  <c r="O53" i="4"/>
  <c r="G53" i="4"/>
  <c r="I53" i="4" s="1"/>
  <c r="O52" i="4"/>
  <c r="G52" i="4"/>
  <c r="K52" i="4" s="1"/>
  <c r="O51" i="4"/>
  <c r="G51" i="4"/>
  <c r="I51" i="4" s="1"/>
  <c r="Q50" i="4"/>
  <c r="O50" i="4"/>
  <c r="G50" i="4"/>
  <c r="K50" i="4" s="1"/>
  <c r="O49" i="4"/>
  <c r="G49" i="4"/>
  <c r="I49" i="4" s="1"/>
  <c r="Q48" i="4"/>
  <c r="O48" i="4"/>
  <c r="K48" i="4"/>
  <c r="G48" i="4"/>
  <c r="I48" i="4" s="1"/>
  <c r="Q47" i="4"/>
  <c r="O47" i="4"/>
  <c r="G47" i="4"/>
  <c r="Q46" i="4"/>
  <c r="O46" i="4"/>
  <c r="G46" i="4"/>
  <c r="Q45" i="4"/>
  <c r="O45" i="4"/>
  <c r="G45" i="4"/>
  <c r="Q43" i="4"/>
  <c r="O43" i="4"/>
  <c r="G43" i="4"/>
  <c r="I43" i="4" s="1"/>
  <c r="O42" i="4"/>
  <c r="G42" i="4"/>
  <c r="O41" i="4"/>
  <c r="G41" i="4"/>
  <c r="O40" i="4"/>
  <c r="G40" i="4"/>
  <c r="I40" i="4" s="1"/>
  <c r="O39" i="4"/>
  <c r="G39" i="4"/>
  <c r="I39" i="4" s="1"/>
  <c r="O38" i="4"/>
  <c r="G38" i="4"/>
  <c r="K38" i="4" s="1"/>
  <c r="O37" i="4"/>
  <c r="G37" i="4"/>
  <c r="I37" i="4" s="1"/>
  <c r="O36" i="4"/>
  <c r="G36" i="4"/>
  <c r="O35" i="4"/>
  <c r="G35" i="4"/>
  <c r="K35" i="4" s="1"/>
  <c r="O34" i="4"/>
  <c r="G34" i="4"/>
  <c r="I34" i="4" s="1"/>
  <c r="G33" i="4"/>
  <c r="X70" i="3"/>
  <c r="W70" i="3"/>
  <c r="M70" i="3"/>
  <c r="I70" i="3"/>
  <c r="G70" i="3"/>
  <c r="E70" i="3"/>
  <c r="W69" i="3"/>
  <c r="M69" i="3"/>
  <c r="I69" i="3"/>
  <c r="G69" i="3"/>
  <c r="E69" i="3"/>
  <c r="X68" i="3"/>
  <c r="W68" i="3"/>
  <c r="M68" i="3"/>
  <c r="I68" i="3"/>
  <c r="G68" i="3"/>
  <c r="E68" i="3"/>
  <c r="W67" i="3"/>
  <c r="M67" i="3"/>
  <c r="I67" i="3"/>
  <c r="G67" i="3"/>
  <c r="E67" i="3"/>
  <c r="X66" i="3"/>
  <c r="W66" i="3"/>
  <c r="M66" i="3"/>
  <c r="I66" i="3"/>
  <c r="G66" i="3"/>
  <c r="E66" i="3"/>
  <c r="W65" i="3"/>
  <c r="I65" i="3"/>
  <c r="G65" i="3"/>
  <c r="E65" i="3"/>
  <c r="X64" i="3"/>
  <c r="W64" i="3"/>
  <c r="U64" i="3"/>
  <c r="M64" i="3"/>
  <c r="I64" i="3"/>
  <c r="G64" i="3"/>
  <c r="E64" i="3"/>
  <c r="X63" i="3"/>
  <c r="W63" i="3"/>
  <c r="U63" i="3"/>
  <c r="M63" i="3"/>
  <c r="I63" i="3"/>
  <c r="G63" i="3"/>
  <c r="E63" i="3"/>
  <c r="W62" i="3"/>
  <c r="O62" i="3"/>
  <c r="M62" i="3"/>
  <c r="I62" i="3"/>
  <c r="G62" i="3"/>
  <c r="E62" i="3"/>
  <c r="X61" i="3"/>
  <c r="W61" i="3"/>
  <c r="M61" i="3"/>
  <c r="I61" i="3"/>
  <c r="G61" i="3"/>
  <c r="E61" i="3"/>
  <c r="X60" i="3"/>
  <c r="W60" i="3"/>
  <c r="M60" i="3"/>
  <c r="I60" i="3"/>
  <c r="G60" i="3"/>
  <c r="E60" i="3"/>
  <c r="X59" i="3"/>
  <c r="W59" i="3"/>
  <c r="U59" i="3"/>
  <c r="M59" i="3"/>
  <c r="I59" i="3"/>
  <c r="G59" i="3"/>
  <c r="E59" i="3"/>
  <c r="W58" i="3"/>
  <c r="M58" i="3"/>
  <c r="I58" i="3"/>
  <c r="G58" i="3"/>
  <c r="E58" i="3"/>
  <c r="X57" i="3"/>
  <c r="W57" i="3"/>
  <c r="M57" i="3"/>
  <c r="I57" i="3"/>
  <c r="G57" i="3"/>
  <c r="E57" i="3"/>
  <c r="W56" i="3"/>
  <c r="I56" i="3"/>
  <c r="G56" i="3"/>
  <c r="E56" i="3"/>
  <c r="W55" i="3"/>
  <c r="U55" i="3"/>
  <c r="M55" i="3"/>
  <c r="I55" i="3"/>
  <c r="G55" i="3"/>
  <c r="E55" i="3"/>
  <c r="X54" i="3"/>
  <c r="W54" i="3"/>
  <c r="M54" i="3"/>
  <c r="I54" i="3"/>
  <c r="G54" i="3"/>
  <c r="E54" i="3"/>
  <c r="W53" i="3"/>
  <c r="M53" i="3"/>
  <c r="I53" i="3"/>
  <c r="G53" i="3"/>
  <c r="E53" i="3"/>
  <c r="X52" i="3"/>
  <c r="W52" i="3"/>
  <c r="Q52" i="3"/>
  <c r="M52" i="3"/>
  <c r="I52" i="3"/>
  <c r="G52" i="3"/>
  <c r="E52" i="3"/>
  <c r="X51" i="3"/>
  <c r="W51" i="3"/>
  <c r="N51" i="3"/>
  <c r="M51" i="3"/>
  <c r="I51" i="3"/>
  <c r="G51" i="3"/>
  <c r="E51" i="3"/>
  <c r="X50" i="3"/>
  <c r="W50" i="3"/>
  <c r="N50" i="3"/>
  <c r="M50" i="3"/>
  <c r="I50" i="3"/>
  <c r="G50" i="3"/>
  <c r="E50" i="3"/>
  <c r="W49" i="3"/>
  <c r="M49" i="3"/>
  <c r="I49" i="3"/>
  <c r="G49" i="3"/>
  <c r="E49" i="3"/>
  <c r="X48" i="3"/>
  <c r="W48" i="3"/>
  <c r="U48" i="3"/>
  <c r="M48" i="3"/>
  <c r="I48" i="3"/>
  <c r="G48" i="3"/>
  <c r="E48" i="3"/>
  <c r="X47" i="3"/>
  <c r="W47" i="3"/>
  <c r="N47" i="3"/>
  <c r="M47" i="3"/>
  <c r="I47" i="3"/>
  <c r="G47" i="3"/>
  <c r="E47" i="3"/>
  <c r="W46" i="3"/>
  <c r="M46" i="3"/>
  <c r="I46" i="3"/>
  <c r="G46" i="3"/>
  <c r="E46" i="3"/>
  <c r="X45" i="3"/>
  <c r="W45" i="3"/>
  <c r="N45" i="3"/>
  <c r="M45" i="3"/>
  <c r="I45" i="3"/>
  <c r="G45" i="3"/>
  <c r="E45" i="3"/>
  <c r="X44" i="3"/>
  <c r="W44" i="3"/>
  <c r="N44" i="3"/>
  <c r="M44" i="3"/>
  <c r="I44" i="3"/>
  <c r="G44" i="3"/>
  <c r="E44" i="3"/>
  <c r="X43" i="3"/>
  <c r="W43" i="3"/>
  <c r="M43" i="3"/>
  <c r="I43" i="3"/>
  <c r="G43" i="3"/>
  <c r="E43" i="3"/>
  <c r="X42" i="3"/>
  <c r="W42" i="3"/>
  <c r="O42" i="3"/>
  <c r="M42" i="3"/>
  <c r="I42" i="3"/>
  <c r="G42" i="3"/>
  <c r="E42" i="3"/>
  <c r="X41" i="3"/>
  <c r="W41" i="3"/>
  <c r="Q41" i="3"/>
  <c r="O41" i="3"/>
  <c r="M41" i="3"/>
  <c r="I41" i="3"/>
  <c r="G41" i="3"/>
  <c r="E41" i="3"/>
  <c r="X40" i="3"/>
  <c r="W40" i="3"/>
  <c r="M40" i="3"/>
  <c r="I40" i="3"/>
  <c r="G40" i="3"/>
  <c r="E40" i="3"/>
  <c r="X39" i="3"/>
  <c r="W39" i="3"/>
  <c r="M39" i="3"/>
  <c r="I39" i="3"/>
  <c r="G39" i="3"/>
  <c r="E39" i="3"/>
  <c r="X38" i="3"/>
  <c r="W38" i="3"/>
  <c r="M38" i="3"/>
  <c r="I38" i="3"/>
  <c r="G38" i="3"/>
  <c r="E38" i="3"/>
  <c r="X37" i="3"/>
  <c r="W37" i="3"/>
  <c r="M37" i="3"/>
  <c r="I37" i="3"/>
  <c r="G37" i="3"/>
  <c r="E37" i="3"/>
  <c r="W36" i="3"/>
  <c r="M36" i="3"/>
  <c r="I36" i="3"/>
  <c r="G36" i="3"/>
  <c r="E36" i="3"/>
  <c r="X35" i="3"/>
  <c r="W35" i="3"/>
  <c r="O35" i="3"/>
  <c r="M35" i="3"/>
  <c r="I35" i="3"/>
  <c r="G35" i="3"/>
  <c r="E35" i="3"/>
  <c r="X34" i="3"/>
  <c r="W34" i="3"/>
  <c r="M34" i="3"/>
  <c r="I34" i="3"/>
  <c r="G34" i="3"/>
  <c r="E34" i="3"/>
  <c r="X33" i="3"/>
  <c r="W33" i="3"/>
  <c r="Q33" i="3"/>
  <c r="O33" i="3"/>
  <c r="M33" i="3"/>
  <c r="I33" i="3"/>
  <c r="G33" i="3"/>
  <c r="E33" i="3"/>
  <c r="W32" i="3"/>
  <c r="M32" i="3"/>
  <c r="I32" i="3"/>
  <c r="G32" i="3"/>
  <c r="E32" i="3"/>
  <c r="X31" i="3"/>
  <c r="W31" i="3"/>
  <c r="Q31" i="3"/>
  <c r="M31" i="3"/>
  <c r="I31" i="3"/>
  <c r="G31" i="3"/>
  <c r="E31" i="3"/>
  <c r="X30" i="3"/>
  <c r="W30" i="3"/>
  <c r="Q30" i="3"/>
  <c r="O30" i="3"/>
  <c r="M30" i="3"/>
  <c r="I30" i="3"/>
  <c r="G30" i="3"/>
  <c r="E30" i="3"/>
  <c r="X29" i="3"/>
  <c r="W29" i="3"/>
  <c r="M29" i="3"/>
  <c r="I29" i="3"/>
  <c r="G29" i="3"/>
  <c r="E29" i="3"/>
  <c r="X28" i="3"/>
  <c r="W28" i="3"/>
  <c r="M28" i="3"/>
  <c r="I28" i="3"/>
  <c r="G28" i="3"/>
  <c r="E28" i="3"/>
  <c r="X27" i="3"/>
  <c r="W27" i="3"/>
  <c r="O27" i="3"/>
  <c r="M27" i="3"/>
  <c r="I27" i="3"/>
  <c r="G27" i="3"/>
  <c r="E27" i="3"/>
  <c r="X26" i="3"/>
  <c r="W26" i="3"/>
  <c r="M26" i="3"/>
  <c r="I26" i="3"/>
  <c r="G26" i="3"/>
  <c r="E26" i="3"/>
  <c r="X25" i="3"/>
  <c r="W25" i="3"/>
  <c r="O25" i="3"/>
  <c r="M25" i="3"/>
  <c r="I25" i="3"/>
  <c r="G25" i="3"/>
  <c r="E25" i="3"/>
  <c r="X24" i="3"/>
  <c r="W24" i="3"/>
  <c r="O24" i="3"/>
  <c r="M24" i="3"/>
  <c r="I24" i="3"/>
  <c r="G24" i="3"/>
  <c r="E24" i="3"/>
  <c r="W23" i="3"/>
  <c r="O23" i="3"/>
  <c r="M23" i="3"/>
  <c r="I23" i="3"/>
  <c r="G23" i="3"/>
  <c r="E23" i="3"/>
  <c r="X22" i="3"/>
  <c r="W22" i="3"/>
  <c r="O22" i="3"/>
  <c r="M22" i="3"/>
  <c r="I22" i="3"/>
  <c r="G22" i="3"/>
  <c r="E22" i="3"/>
  <c r="W21" i="3"/>
  <c r="O21" i="3"/>
  <c r="M21" i="3"/>
  <c r="I21" i="3"/>
  <c r="G21" i="3"/>
  <c r="E21" i="3"/>
  <c r="W20" i="3"/>
  <c r="M20" i="3"/>
  <c r="I20" i="3"/>
  <c r="G20" i="3"/>
  <c r="E20" i="3"/>
  <c r="W19" i="3"/>
  <c r="M19" i="3"/>
  <c r="I19" i="3"/>
  <c r="G19" i="3"/>
  <c r="E19" i="3"/>
  <c r="X18" i="3"/>
  <c r="W18" i="3"/>
  <c r="M18" i="3"/>
  <c r="I18" i="3"/>
  <c r="G18" i="3"/>
  <c r="E18" i="3"/>
  <c r="W17" i="3"/>
  <c r="M17" i="3"/>
  <c r="I17" i="3"/>
  <c r="G17" i="3"/>
  <c r="E17" i="3"/>
  <c r="X16" i="3"/>
  <c r="W16" i="3"/>
  <c r="M16" i="3"/>
  <c r="I16" i="3"/>
  <c r="G16" i="3"/>
  <c r="E16" i="3"/>
  <c r="W15" i="3"/>
  <c r="M15" i="3"/>
  <c r="I15" i="3"/>
  <c r="G15" i="3"/>
  <c r="E15" i="3"/>
  <c r="X14" i="3"/>
  <c r="W14" i="3"/>
  <c r="M14" i="3"/>
  <c r="I14" i="3"/>
  <c r="G14" i="3"/>
  <c r="E14" i="3"/>
  <c r="M13" i="3"/>
  <c r="I13" i="3"/>
  <c r="Q74" i="2"/>
  <c r="N74" i="2"/>
  <c r="J74" i="2"/>
  <c r="Q73" i="2"/>
  <c r="N73" i="2"/>
  <c r="J73" i="2"/>
  <c r="Q72" i="2"/>
  <c r="N72" i="2"/>
  <c r="J72" i="2"/>
  <c r="Q71" i="2"/>
  <c r="N71" i="2"/>
  <c r="J71" i="2"/>
  <c r="Q70" i="2"/>
  <c r="N70" i="2"/>
  <c r="J70" i="2"/>
  <c r="Q69" i="2"/>
  <c r="N69" i="2"/>
  <c r="J69" i="2"/>
  <c r="Q68" i="2"/>
  <c r="N68" i="2"/>
  <c r="J68" i="2"/>
  <c r="Q67" i="2"/>
  <c r="N67" i="2"/>
  <c r="J67" i="2"/>
  <c r="Q66" i="2"/>
  <c r="N66" i="2"/>
  <c r="J66" i="2"/>
  <c r="Q65" i="2"/>
  <c r="P65" i="2"/>
  <c r="N65" i="2"/>
  <c r="J65" i="2"/>
  <c r="Q64" i="2"/>
  <c r="N64" i="2"/>
  <c r="J64" i="2"/>
  <c r="Q63" i="2"/>
  <c r="N63" i="2"/>
  <c r="J63" i="2"/>
  <c r="Q62" i="2"/>
  <c r="N62" i="2"/>
  <c r="J62" i="2"/>
  <c r="Q61" i="2"/>
  <c r="N61" i="2"/>
  <c r="J61" i="2"/>
  <c r="Q60" i="2"/>
  <c r="N60" i="2"/>
  <c r="J60" i="2"/>
  <c r="Q59" i="2"/>
  <c r="N59" i="2"/>
  <c r="J59" i="2"/>
  <c r="Q58" i="2"/>
  <c r="N58" i="2"/>
  <c r="J58" i="2"/>
  <c r="Q57" i="2"/>
  <c r="N57" i="2"/>
  <c r="J57" i="2"/>
  <c r="Q56" i="2"/>
  <c r="N56" i="2"/>
  <c r="J56" i="2"/>
  <c r="Q55" i="2"/>
  <c r="N55" i="2"/>
  <c r="J55" i="2"/>
  <c r="R54" i="2"/>
  <c r="Q54" i="2"/>
  <c r="N54" i="2"/>
  <c r="J54" i="2"/>
  <c r="Q53" i="2"/>
  <c r="O53" i="2"/>
  <c r="N53" i="2"/>
  <c r="J53" i="2"/>
  <c r="Q52" i="2"/>
  <c r="O52" i="2"/>
  <c r="N52" i="2"/>
  <c r="J52" i="2"/>
  <c r="Q51" i="2"/>
  <c r="N51" i="2"/>
  <c r="J51" i="2"/>
  <c r="Q50" i="2"/>
  <c r="N50" i="2"/>
  <c r="J50" i="2"/>
  <c r="Q49" i="2"/>
  <c r="O49" i="2"/>
  <c r="N49" i="2"/>
  <c r="J49" i="2"/>
  <c r="Q48" i="2"/>
  <c r="N48" i="2"/>
  <c r="J48" i="2"/>
  <c r="Q47" i="2"/>
  <c r="O47" i="2"/>
  <c r="N47" i="2"/>
  <c r="J47" i="2"/>
  <c r="Q46" i="2"/>
  <c r="O46" i="2"/>
  <c r="N46" i="2"/>
  <c r="J46" i="2"/>
  <c r="Q45" i="2"/>
  <c r="N45" i="2"/>
  <c r="J45" i="2"/>
  <c r="Q44" i="2"/>
  <c r="P44" i="2"/>
  <c r="N44" i="2"/>
  <c r="J44" i="2"/>
  <c r="R43" i="2"/>
  <c r="Q43" i="2"/>
  <c r="P43" i="2"/>
  <c r="N43" i="2"/>
  <c r="J43" i="2"/>
  <c r="Q42" i="2"/>
  <c r="N42" i="2"/>
  <c r="J42" i="2"/>
  <c r="Q41" i="2"/>
  <c r="N41" i="2"/>
  <c r="J41" i="2"/>
  <c r="Q40" i="2"/>
  <c r="N40" i="2"/>
  <c r="J40" i="2"/>
  <c r="Q39" i="2"/>
  <c r="N39" i="2"/>
  <c r="J39" i="2"/>
  <c r="Q38" i="2"/>
  <c r="N38" i="2"/>
  <c r="J38" i="2"/>
  <c r="Q37" i="2"/>
  <c r="P37" i="2"/>
  <c r="N37" i="2"/>
  <c r="J37" i="2"/>
  <c r="Q36" i="2"/>
  <c r="N36" i="2"/>
  <c r="J36" i="2"/>
  <c r="R35" i="2"/>
  <c r="Q35" i="2"/>
  <c r="P35" i="2"/>
  <c r="N35" i="2"/>
  <c r="J35" i="2"/>
  <c r="Q34" i="2"/>
  <c r="N34" i="2"/>
  <c r="J34" i="2"/>
  <c r="R33" i="2"/>
  <c r="Q33" i="2"/>
  <c r="N33" i="2"/>
  <c r="J33" i="2"/>
  <c r="R32" i="2"/>
  <c r="Q32" i="2"/>
  <c r="P32" i="2"/>
  <c r="N32" i="2"/>
  <c r="J32" i="2"/>
  <c r="Q31" i="2"/>
  <c r="N31" i="2"/>
  <c r="J31" i="2"/>
  <c r="Q30" i="2"/>
  <c r="N30" i="2"/>
  <c r="J30" i="2"/>
  <c r="Q29" i="2"/>
  <c r="P29" i="2"/>
  <c r="N29" i="2"/>
  <c r="J29" i="2"/>
  <c r="Q28" i="2"/>
  <c r="N28" i="2"/>
  <c r="J28" i="2"/>
  <c r="H28" i="2"/>
  <c r="Q27" i="2"/>
  <c r="P27" i="2"/>
  <c r="N27" i="2"/>
  <c r="J27" i="2"/>
  <c r="H27" i="2"/>
  <c r="Q26" i="2"/>
  <c r="P26" i="2"/>
  <c r="N26" i="2"/>
  <c r="J26" i="2"/>
  <c r="H26" i="2"/>
  <c r="Q25" i="2"/>
  <c r="P25" i="2"/>
  <c r="N25" i="2"/>
  <c r="J25" i="2"/>
  <c r="H25" i="2"/>
  <c r="Q24" i="2"/>
  <c r="P24" i="2"/>
  <c r="N24" i="2"/>
  <c r="J24" i="2"/>
  <c r="H24" i="2"/>
  <c r="Q23" i="2"/>
  <c r="P23" i="2"/>
  <c r="N23" i="2"/>
  <c r="J23" i="2"/>
  <c r="H23" i="2"/>
  <c r="Q22" i="2"/>
  <c r="N22" i="2"/>
  <c r="J22" i="2"/>
  <c r="H22" i="2"/>
  <c r="Q21" i="2"/>
  <c r="N21" i="2"/>
  <c r="J21" i="2"/>
  <c r="H21" i="2"/>
  <c r="Q20" i="2"/>
  <c r="N20" i="2"/>
  <c r="J20" i="2"/>
  <c r="H20" i="2"/>
  <c r="Q19" i="2"/>
  <c r="N19" i="2"/>
  <c r="J19" i="2"/>
  <c r="H19" i="2"/>
  <c r="Q18" i="2"/>
  <c r="N18" i="2"/>
  <c r="J18" i="2"/>
  <c r="H18" i="2"/>
  <c r="Z199" i="4" l="1"/>
  <c r="AA198" i="4" s="1"/>
  <c r="K36" i="4"/>
  <c r="U36" i="4"/>
  <c r="K121" i="4"/>
  <c r="U139" i="4"/>
  <c r="I200" i="4"/>
  <c r="U86" i="4"/>
  <c r="I128" i="4"/>
  <c r="Z128" i="4" s="1"/>
  <c r="U128" i="4"/>
  <c r="K41" i="4"/>
  <c r="K87" i="4"/>
  <c r="U87" i="4"/>
  <c r="U211" i="4"/>
  <c r="K46" i="4"/>
  <c r="U78" i="4"/>
  <c r="I33" i="4"/>
  <c r="Z33" i="4" s="1"/>
  <c r="AA33" i="4" s="1"/>
  <c r="U33" i="4"/>
  <c r="K47" i="4"/>
  <c r="K82" i="4"/>
  <c r="U82" i="4"/>
  <c r="K119" i="4"/>
  <c r="I172" i="4"/>
  <c r="Z172" i="4"/>
  <c r="AA171" i="4" s="1"/>
  <c r="AB171" i="4" s="1"/>
  <c r="K67" i="4"/>
  <c r="K172" i="4"/>
  <c r="Z115" i="4"/>
  <c r="Z96" i="4"/>
  <c r="AA206" i="4"/>
  <c r="AB206" i="4" s="1"/>
  <c r="K169" i="4"/>
  <c r="I103" i="4"/>
  <c r="Z103" i="4" s="1"/>
  <c r="I54" i="4"/>
  <c r="Z54" i="4" s="1"/>
  <c r="I55" i="4"/>
  <c r="Z55" i="4" s="1"/>
  <c r="K60" i="4"/>
  <c r="I72" i="4"/>
  <c r="Z72" i="4" s="1"/>
  <c r="I86" i="4"/>
  <c r="Z86" i="4" s="1"/>
  <c r="K175" i="4"/>
  <c r="Z175" i="4" s="1"/>
  <c r="Z191" i="4"/>
  <c r="I93" i="4"/>
  <c r="Z93" i="4" s="1"/>
  <c r="AA93" i="4" s="1"/>
  <c r="AB93" i="4" s="1"/>
  <c r="K196" i="4"/>
  <c r="K43" i="4"/>
  <c r="Z43" i="4" s="1"/>
  <c r="AA43" i="4" s="1"/>
  <c r="AB43" i="4" s="1"/>
  <c r="I52" i="4"/>
  <c r="Z52" i="4" s="1"/>
  <c r="AA52" i="4" s="1"/>
  <c r="AB52" i="4" s="1"/>
  <c r="I105" i="4"/>
  <c r="Z105" i="4" s="1"/>
  <c r="Z162" i="4"/>
  <c r="K194" i="4"/>
  <c r="Z194" i="4" s="1"/>
  <c r="AA194" i="4" s="1"/>
  <c r="AB194" i="4" s="1"/>
  <c r="K80" i="4"/>
  <c r="Z80" i="4" s="1"/>
  <c r="I104" i="4"/>
  <c r="Z104" i="4" s="1"/>
  <c r="I164" i="4"/>
  <c r="Z164" i="4" s="1"/>
  <c r="K39" i="4"/>
  <c r="Z39" i="4" s="1"/>
  <c r="I79" i="4"/>
  <c r="Z79" i="4" s="1"/>
  <c r="Q113" i="4"/>
  <c r="I102" i="4"/>
  <c r="Z102" i="4" s="1"/>
  <c r="I106" i="4"/>
  <c r="K107" i="4"/>
  <c r="Z107" i="4" s="1"/>
  <c r="I109" i="4"/>
  <c r="Z109" i="4" s="1"/>
  <c r="I110" i="4"/>
  <c r="Z110" i="4" s="1"/>
  <c r="I121" i="4"/>
  <c r="I123" i="4"/>
  <c r="Z123" i="4" s="1"/>
  <c r="AA123" i="4" s="1"/>
  <c r="AB123" i="4" s="1"/>
  <c r="I125" i="4"/>
  <c r="Z125" i="4" s="1"/>
  <c r="I150" i="4"/>
  <c r="Z150" i="4" s="1"/>
  <c r="I193" i="4"/>
  <c r="Z193" i="4" s="1"/>
  <c r="AA193" i="4" s="1"/>
  <c r="AB193" i="4" s="1"/>
  <c r="Z48" i="4"/>
  <c r="AA48" i="4" s="1"/>
  <c r="AB48" i="4" s="1"/>
  <c r="G113" i="4"/>
  <c r="I195" i="4"/>
  <c r="Z195" i="4" s="1"/>
  <c r="AA195" i="4" s="1"/>
  <c r="AB195" i="4" s="1"/>
  <c r="S94" i="4"/>
  <c r="S212" i="4" s="1"/>
  <c r="K62" i="4"/>
  <c r="Z62" i="4" s="1"/>
  <c r="AA62" i="4" s="1"/>
  <c r="AB62" i="4" s="1"/>
  <c r="I67" i="4"/>
  <c r="Z67" i="4" s="1"/>
  <c r="I75" i="4"/>
  <c r="Z75" i="4" s="1"/>
  <c r="I77" i="4"/>
  <c r="Z77" i="4" s="1"/>
  <c r="I84" i="4"/>
  <c r="Z84" i="4" s="1"/>
  <c r="K86" i="4"/>
  <c r="K92" i="4"/>
  <c r="Z92" i="4" s="1"/>
  <c r="I99" i="4"/>
  <c r="I100" i="4"/>
  <c r="Z100" i="4" s="1"/>
  <c r="I133" i="4"/>
  <c r="Z133" i="4" s="1"/>
  <c r="AA133" i="4" s="1"/>
  <c r="AB133" i="4" s="1"/>
  <c r="O160" i="4"/>
  <c r="I158" i="4"/>
  <c r="I163" i="4"/>
  <c r="Z163" i="4" s="1"/>
  <c r="P183" i="4"/>
  <c r="I174" i="4"/>
  <c r="Z174" i="4" s="1"/>
  <c r="I176" i="4"/>
  <c r="P211" i="4"/>
  <c r="K49" i="4"/>
  <c r="Z49" i="4" s="1"/>
  <c r="AA49" i="4" s="1"/>
  <c r="AB49" i="4" s="1"/>
  <c r="K53" i="4"/>
  <c r="Z53" i="4" s="1"/>
  <c r="AA53" i="4" s="1"/>
  <c r="AB53" i="4" s="1"/>
  <c r="K64" i="4"/>
  <c r="Z64" i="4" s="1"/>
  <c r="AA64" i="4" s="1"/>
  <c r="AB64" i="4" s="1"/>
  <c r="K76" i="4"/>
  <c r="Z76" i="4" s="1"/>
  <c r="I90" i="4"/>
  <c r="Z90" i="4" s="1"/>
  <c r="V212" i="4"/>
  <c r="K99" i="4"/>
  <c r="O113" i="4"/>
  <c r="Z106" i="4"/>
  <c r="I116" i="4"/>
  <c r="Z116" i="4" s="1"/>
  <c r="AA115" i="4" s="1"/>
  <c r="AB115" i="4" s="1"/>
  <c r="K132" i="4"/>
  <c r="I137" i="4"/>
  <c r="Z137" i="4" s="1"/>
  <c r="AA137" i="4" s="1"/>
  <c r="AB137" i="4" s="1"/>
  <c r="I141" i="4"/>
  <c r="Z141" i="4" s="1"/>
  <c r="AA141" i="4" s="1"/>
  <c r="AB141" i="4" s="1"/>
  <c r="I157" i="4"/>
  <c r="Z157" i="4" s="1"/>
  <c r="Q183" i="4"/>
  <c r="Z169" i="4"/>
  <c r="K176" i="4"/>
  <c r="I178" i="4"/>
  <c r="Z178" i="4" s="1"/>
  <c r="AA177" i="4" s="1"/>
  <c r="AB177" i="4" s="1"/>
  <c r="I179" i="4"/>
  <c r="Z179" i="4" s="1"/>
  <c r="I180" i="4"/>
  <c r="Z180" i="4" s="1"/>
  <c r="I188" i="4"/>
  <c r="K209" i="4"/>
  <c r="Z209" i="4" s="1"/>
  <c r="AA209" i="4" s="1"/>
  <c r="AB209" i="4" s="1"/>
  <c r="P94" i="4"/>
  <c r="Z158" i="4"/>
  <c r="W212" i="4"/>
  <c r="Z196" i="4"/>
  <c r="I204" i="4"/>
  <c r="Z204" i="4" s="1"/>
  <c r="K203" i="4"/>
  <c r="I203" i="4"/>
  <c r="K34" i="4"/>
  <c r="Z34" i="4" s="1"/>
  <c r="I35" i="4"/>
  <c r="Z35" i="4" s="1"/>
  <c r="K37" i="4"/>
  <c r="Z37" i="4" s="1"/>
  <c r="I42" i="4"/>
  <c r="Q94" i="4"/>
  <c r="I47" i="4"/>
  <c r="I50" i="4"/>
  <c r="Z50" i="4" s="1"/>
  <c r="AA50" i="4" s="1"/>
  <c r="AB50" i="4" s="1"/>
  <c r="K51" i="4"/>
  <c r="Z51" i="4" s="1"/>
  <c r="AA51" i="4" s="1"/>
  <c r="AB51" i="4" s="1"/>
  <c r="I56" i="4"/>
  <c r="K57" i="4"/>
  <c r="Z57" i="4" s="1"/>
  <c r="AA57" i="4" s="1"/>
  <c r="AB57" i="4" s="1"/>
  <c r="I61" i="4"/>
  <c r="Z61" i="4" s="1"/>
  <c r="AA61" i="4" s="1"/>
  <c r="AB61" i="4" s="1"/>
  <c r="I63" i="4"/>
  <c r="Z63" i="4" s="1"/>
  <c r="AA63" i="4" s="1"/>
  <c r="AB63" i="4" s="1"/>
  <c r="K66" i="4"/>
  <c r="I66" i="4"/>
  <c r="K73" i="4"/>
  <c r="I73" i="4"/>
  <c r="I74" i="4"/>
  <c r="Z74" i="4" s="1"/>
  <c r="AA74" i="4" s="1"/>
  <c r="AB74" i="4" s="1"/>
  <c r="K89" i="4"/>
  <c r="I89" i="4"/>
  <c r="K112" i="4"/>
  <c r="I112" i="4"/>
  <c r="K120" i="4"/>
  <c r="I120" i="4"/>
  <c r="I129" i="4"/>
  <c r="K129" i="4"/>
  <c r="K155" i="4"/>
  <c r="I155" i="4"/>
  <c r="K78" i="4"/>
  <c r="Z78" i="4" s="1"/>
  <c r="I78" i="4"/>
  <c r="K135" i="4"/>
  <c r="I135" i="4"/>
  <c r="O94" i="4"/>
  <c r="K42" i="4"/>
  <c r="K56" i="4"/>
  <c r="K59" i="4"/>
  <c r="I59" i="4"/>
  <c r="K71" i="4"/>
  <c r="I71" i="4"/>
  <c r="K83" i="4"/>
  <c r="I83" i="4"/>
  <c r="K85" i="4"/>
  <c r="I85" i="4"/>
  <c r="K139" i="4"/>
  <c r="I139" i="4"/>
  <c r="Z139" i="4" s="1"/>
  <c r="K166" i="4"/>
  <c r="I166" i="4"/>
  <c r="K131" i="4"/>
  <c r="I131" i="4"/>
  <c r="Z131" i="4" s="1"/>
  <c r="I46" i="4"/>
  <c r="Z46" i="4" s="1"/>
  <c r="AA46" i="4" s="1"/>
  <c r="AB46" i="4" s="1"/>
  <c r="K81" i="4"/>
  <c r="I81" i="4"/>
  <c r="K88" i="4"/>
  <c r="I88" i="4"/>
  <c r="K98" i="4"/>
  <c r="I98" i="4"/>
  <c r="K101" i="4"/>
  <c r="I101" i="4"/>
  <c r="K126" i="4"/>
  <c r="I126" i="4"/>
  <c r="K130" i="4"/>
  <c r="I130" i="4"/>
  <c r="K156" i="4"/>
  <c r="I156" i="4"/>
  <c r="Z60" i="4"/>
  <c r="AA60" i="4" s="1"/>
  <c r="AB60" i="4" s="1"/>
  <c r="K91" i="4"/>
  <c r="Z91" i="4" s="1"/>
  <c r="E212" i="4"/>
  <c r="K97" i="4"/>
  <c r="Z97" i="4" s="1"/>
  <c r="K108" i="4"/>
  <c r="Z108" i="4" s="1"/>
  <c r="K127" i="4"/>
  <c r="Z127" i="4" s="1"/>
  <c r="Z132" i="4"/>
  <c r="G160" i="4"/>
  <c r="K147" i="4"/>
  <c r="K148" i="4"/>
  <c r="I148" i="4"/>
  <c r="Q160" i="4"/>
  <c r="K154" i="4"/>
  <c r="I154" i="4"/>
  <c r="G183" i="4"/>
  <c r="K167" i="4"/>
  <c r="I167" i="4"/>
  <c r="K189" i="4"/>
  <c r="I189" i="4"/>
  <c r="K192" i="4"/>
  <c r="I192" i="4"/>
  <c r="I58" i="4"/>
  <c r="Z58" i="4" s="1"/>
  <c r="I65" i="4"/>
  <c r="Z65" i="4" s="1"/>
  <c r="AA65" i="4" s="1"/>
  <c r="AB65" i="4" s="1"/>
  <c r="I68" i="4"/>
  <c r="Z68" i="4" s="1"/>
  <c r="I70" i="4"/>
  <c r="Z70" i="4" s="1"/>
  <c r="AA70" i="4" s="1"/>
  <c r="AB70" i="4" s="1"/>
  <c r="I82" i="4"/>
  <c r="I87" i="4"/>
  <c r="G144" i="4"/>
  <c r="I119" i="4"/>
  <c r="Z119" i="4" s="1"/>
  <c r="K128" i="4"/>
  <c r="I147" i="4"/>
  <c r="K151" i="4"/>
  <c r="I151" i="4"/>
  <c r="K153" i="4"/>
  <c r="Z153" i="4" s="1"/>
  <c r="AA153" i="4" s="1"/>
  <c r="AB153" i="4" s="1"/>
  <c r="O183" i="4"/>
  <c r="K190" i="4"/>
  <c r="I190" i="4"/>
  <c r="O211" i="4"/>
  <c r="O144" i="4"/>
  <c r="Q144" i="4"/>
  <c r="K140" i="4"/>
  <c r="I140" i="4"/>
  <c r="Z146" i="4"/>
  <c r="K149" i="4"/>
  <c r="I149" i="4"/>
  <c r="K159" i="4"/>
  <c r="Z159" i="4" s="1"/>
  <c r="K182" i="4"/>
  <c r="I182" i="4"/>
  <c r="G211" i="4"/>
  <c r="Z201" i="4"/>
  <c r="K168" i="4"/>
  <c r="Z168" i="4" s="1"/>
  <c r="K170" i="4"/>
  <c r="Z170" i="4" s="1"/>
  <c r="K181" i="4"/>
  <c r="Z181" i="4" s="1"/>
  <c r="Z185" i="4"/>
  <c r="K186" i="4"/>
  <c r="K187" i="4"/>
  <c r="Z187" i="4" s="1"/>
  <c r="K188" i="4"/>
  <c r="Z188" i="4" s="1"/>
  <c r="K197" i="4"/>
  <c r="Z197" i="4" s="1"/>
  <c r="K200" i="4"/>
  <c r="K202" i="4"/>
  <c r="Z202" i="4" s="1"/>
  <c r="K205" i="4"/>
  <c r="Z205" i="4" s="1"/>
  <c r="K208" i="4"/>
  <c r="Z208" i="4" s="1"/>
  <c r="AA208" i="4" s="1"/>
  <c r="AB208" i="4" s="1"/>
  <c r="K210" i="4"/>
  <c r="Z210" i="4" s="1"/>
  <c r="AA210" i="4" s="1"/>
  <c r="AB210" i="4" s="1"/>
  <c r="Z173" i="4"/>
  <c r="Y212" i="4"/>
  <c r="K33" i="4"/>
  <c r="K69" i="4"/>
  <c r="Z69" i="4" s="1"/>
  <c r="I41" i="4"/>
  <c r="Z41" i="4" s="1"/>
  <c r="K40" i="4"/>
  <c r="Z40" i="4" s="1"/>
  <c r="I38" i="4"/>
  <c r="Z38" i="4" s="1"/>
  <c r="I36" i="4"/>
  <c r="Z36" i="4" s="1"/>
  <c r="G94" i="4"/>
  <c r="I45" i="4"/>
  <c r="Z45" i="4" s="1"/>
  <c r="AA44" i="4" s="1"/>
  <c r="K45" i="4"/>
  <c r="D212" i="4"/>
  <c r="AA36" i="4" l="1"/>
  <c r="Z87" i="4"/>
  <c r="Z47" i="4"/>
  <c r="AA47" i="4" s="1"/>
  <c r="AB47" i="4" s="1"/>
  <c r="Z82" i="4"/>
  <c r="AA82" i="4" s="1"/>
  <c r="AB82" i="4" s="1"/>
  <c r="Z88" i="4"/>
  <c r="AB198" i="4"/>
  <c r="Z121" i="4"/>
  <c r="U144" i="4"/>
  <c r="AA173" i="4"/>
  <c r="AB173" i="4" s="1"/>
  <c r="AA162" i="4"/>
  <c r="G12" i="4"/>
  <c r="AA12" i="4"/>
  <c r="AA168" i="4"/>
  <c r="AB168" i="4" s="1"/>
  <c r="AA169" i="4"/>
  <c r="AB169" i="4" s="1"/>
  <c r="AA179" i="4"/>
  <c r="AB179" i="4" s="1"/>
  <c r="AA121" i="4"/>
  <c r="AB121" i="4" s="1"/>
  <c r="AA67" i="4"/>
  <c r="AB67" i="4" s="1"/>
  <c r="AA196" i="4"/>
  <c r="AB196" i="4" s="1"/>
  <c r="Z156" i="4"/>
  <c r="AA156" i="4" s="1"/>
  <c r="AB156" i="4" s="1"/>
  <c r="Z166" i="4"/>
  <c r="AA165" i="4" s="1"/>
  <c r="AB165" i="4" s="1"/>
  <c r="P212" i="4"/>
  <c r="AA86" i="4"/>
  <c r="AB86" i="4" s="1"/>
  <c r="Z147" i="4"/>
  <c r="Z135" i="4"/>
  <c r="AA135" i="4" s="1"/>
  <c r="AB135" i="4" s="1"/>
  <c r="Z155" i="4"/>
  <c r="Z120" i="4"/>
  <c r="Z89" i="4"/>
  <c r="AA89" i="4" s="1"/>
  <c r="AB89" i="4" s="1"/>
  <c r="AA91" i="4"/>
  <c r="AB91" i="4" s="1"/>
  <c r="Z190" i="4"/>
  <c r="AA105" i="4"/>
  <c r="AB105" i="4" s="1"/>
  <c r="Z176" i="4"/>
  <c r="AA175" i="4" s="1"/>
  <c r="AB175" i="4" s="1"/>
  <c r="Z99" i="4"/>
  <c r="AA99" i="4" s="1"/>
  <c r="AB99" i="4" s="1"/>
  <c r="Z42" i="4"/>
  <c r="AA40" i="4" s="1"/>
  <c r="AB40" i="4" s="1"/>
  <c r="Z167" i="4"/>
  <c r="K144" i="4"/>
  <c r="Z129" i="4"/>
  <c r="AA129" i="4" s="1"/>
  <c r="AB129" i="4" s="1"/>
  <c r="Z73" i="4"/>
  <c r="AA73" i="4" s="1"/>
  <c r="AB73" i="4" s="1"/>
  <c r="AA158" i="4"/>
  <c r="AB158" i="4" s="1"/>
  <c r="Z140" i="4"/>
  <c r="AA140" i="4" s="1"/>
  <c r="AB140" i="4" s="1"/>
  <c r="Z192" i="4"/>
  <c r="AA191" i="4" s="1"/>
  <c r="AB191" i="4" s="1"/>
  <c r="Z154" i="4"/>
  <c r="Z148" i="4"/>
  <c r="Z130" i="4"/>
  <c r="AA130" i="4" s="1"/>
  <c r="AB130" i="4" s="1"/>
  <c r="Z85" i="4"/>
  <c r="AA84" i="4" s="1"/>
  <c r="AB84" i="4" s="1"/>
  <c r="Z59" i="4"/>
  <c r="AA58" i="4" s="1"/>
  <c r="AB58" i="4" s="1"/>
  <c r="K160" i="4"/>
  <c r="AA103" i="4"/>
  <c r="AB103" i="4" s="1"/>
  <c r="Z112" i="4"/>
  <c r="AA111" i="4" s="1"/>
  <c r="AB111" i="4" s="1"/>
  <c r="AA38" i="4"/>
  <c r="AB38" i="4" s="1"/>
  <c r="Z151" i="4"/>
  <c r="AA151" i="4" s="1"/>
  <c r="AB151" i="4" s="1"/>
  <c r="Z126" i="4"/>
  <c r="AA125" i="4" s="1"/>
  <c r="AB125" i="4" s="1"/>
  <c r="Z66" i="4"/>
  <c r="AA66" i="4" s="1"/>
  <c r="AB66" i="4" s="1"/>
  <c r="Z56" i="4"/>
  <c r="AA56" i="4" s="1"/>
  <c r="AB56" i="4" s="1"/>
  <c r="AA127" i="4"/>
  <c r="AB127" i="4" s="1"/>
  <c r="K211" i="4"/>
  <c r="I211" i="4"/>
  <c r="K183" i="4"/>
  <c r="AB44" i="4"/>
  <c r="I144" i="4"/>
  <c r="AA75" i="4"/>
  <c r="AB75" i="4" s="1"/>
  <c r="I113" i="4"/>
  <c r="AA131" i="4"/>
  <c r="AB131" i="4" s="1"/>
  <c r="AA139" i="4"/>
  <c r="AB139" i="4" s="1"/>
  <c r="U94" i="4"/>
  <c r="AA109" i="4"/>
  <c r="AB109" i="4" s="1"/>
  <c r="Z186" i="4"/>
  <c r="AA185" i="4" s="1"/>
  <c r="AB185" i="4" s="1"/>
  <c r="AA204" i="4"/>
  <c r="AB204" i="4" s="1"/>
  <c r="Z182" i="4"/>
  <c r="AA181" i="4" s="1"/>
  <c r="AB181" i="4" s="1"/>
  <c r="Z149" i="4"/>
  <c r="AA149" i="4" s="1"/>
  <c r="AB149" i="4" s="1"/>
  <c r="Z189" i="4"/>
  <c r="K113" i="4"/>
  <c r="Z81" i="4"/>
  <c r="AA80" i="4" s="1"/>
  <c r="AB80" i="4" s="1"/>
  <c r="Z83" i="4"/>
  <c r="AA83" i="4" s="1"/>
  <c r="AB83" i="4" s="1"/>
  <c r="Z71" i="4"/>
  <c r="AA71" i="4" s="1"/>
  <c r="AB71" i="4" s="1"/>
  <c r="Z203" i="4"/>
  <c r="AA203" i="4" s="1"/>
  <c r="AB203" i="4" s="1"/>
  <c r="AA54" i="4"/>
  <c r="AB54" i="4" s="1"/>
  <c r="I160" i="4"/>
  <c r="G212" i="4"/>
  <c r="AA201" i="4"/>
  <c r="AB201" i="4" s="1"/>
  <c r="I183" i="4"/>
  <c r="AA107" i="4"/>
  <c r="AB107" i="4" s="1"/>
  <c r="AB36" i="4"/>
  <c r="AA68" i="4"/>
  <c r="AB68" i="4" s="1"/>
  <c r="O212" i="4"/>
  <c r="AB33" i="4"/>
  <c r="Z101" i="4"/>
  <c r="Z98" i="4"/>
  <c r="AA96" i="4" s="1"/>
  <c r="AB96" i="4" s="1"/>
  <c r="K94" i="4"/>
  <c r="I94" i="4"/>
  <c r="U212" i="4" l="1"/>
  <c r="AA146" i="4"/>
  <c r="AB146" i="4" s="1"/>
  <c r="AA167" i="4"/>
  <c r="AA183" i="4" s="1"/>
  <c r="AA119" i="4"/>
  <c r="AB119" i="4" s="1"/>
  <c r="AB144" i="4" s="1"/>
  <c r="AB162" i="4"/>
  <c r="AA154" i="4"/>
  <c r="AB154" i="4" s="1"/>
  <c r="AB160" i="4" s="1"/>
  <c r="AA188" i="4"/>
  <c r="AA87" i="4"/>
  <c r="AB87" i="4" s="1"/>
  <c r="Z211" i="4"/>
  <c r="I212" i="4"/>
  <c r="Z160" i="4"/>
  <c r="K212" i="4"/>
  <c r="AA144" i="4"/>
  <c r="Z183" i="4"/>
  <c r="Z144" i="4"/>
  <c r="Z94" i="4"/>
  <c r="AA77" i="4"/>
  <c r="AB77" i="4" s="1"/>
  <c r="AB94" i="4" s="1"/>
  <c r="AA101" i="4"/>
  <c r="Z113" i="4"/>
  <c r="AB167" i="4" l="1"/>
  <c r="AB183" i="4" s="1"/>
  <c r="AA160" i="4"/>
  <c r="AA94" i="4"/>
  <c r="AA113" i="4"/>
  <c r="AB101" i="4"/>
  <c r="AB113" i="4" s="1"/>
  <c r="AA211" i="4"/>
  <c r="AB188" i="4"/>
  <c r="AB211" i="4" s="1"/>
  <c r="Z212" i="4"/>
  <c r="AB212" i="4" l="1"/>
  <c r="AA212" i="4"/>
  <c r="Z11" i="4" s="1"/>
  <c r="F11" i="4" l="1"/>
</calcChain>
</file>

<file path=xl/sharedStrings.xml><?xml version="1.0" encoding="utf-8"?>
<sst xmlns="http://schemas.openxmlformats.org/spreadsheetml/2006/main" count="1026" uniqueCount="370">
  <si>
    <t>№ п/п</t>
  </si>
  <si>
    <t>Прізвіще, імя та по батькові</t>
  </si>
  <si>
    <t>Посада,предмет який викладається</t>
  </si>
  <si>
    <t>Категорія</t>
  </si>
  <si>
    <t>Освіта</t>
  </si>
  <si>
    <t>Педпгогічний стаж</t>
  </si>
  <si>
    <t>Надбавка за стаж,%</t>
  </si>
  <si>
    <t>Ставка за предмети</t>
  </si>
  <si>
    <t>Ставка за гуртки</t>
  </si>
  <si>
    <t>Кількість годин на тиждень</t>
  </si>
  <si>
    <t>Зарплата за місяць</t>
  </si>
  <si>
    <t>Доплата за перевірку зошитів</t>
  </si>
  <si>
    <t>Всього педагогічного заробітку</t>
  </si>
  <si>
    <t>Додаткова доплата за</t>
  </si>
  <si>
    <t>Всього заробітна плата</t>
  </si>
  <si>
    <t>І-ІV класи</t>
  </si>
  <si>
    <t>V-IX  класи</t>
  </si>
  <si>
    <t>Х-ХІ (ХІІ) класи</t>
  </si>
  <si>
    <t>Доплата за перевірку зошитів, %</t>
  </si>
  <si>
    <t>Класне керівництво</t>
  </si>
  <si>
    <t>Керівництво гуртком</t>
  </si>
  <si>
    <t>Заст. директора,педагог організатор</t>
  </si>
  <si>
    <t>Престижність</t>
  </si>
  <si>
    <t>Керівництво школою, ГПД</t>
  </si>
  <si>
    <t>За стаж</t>
  </si>
  <si>
    <t>Лайко Віта Іванівна</t>
  </si>
  <si>
    <t>директор школи</t>
  </si>
  <si>
    <t>методист, вища</t>
  </si>
  <si>
    <t>вища</t>
  </si>
  <si>
    <t>математика</t>
  </si>
  <si>
    <t>спец.</t>
  </si>
  <si>
    <t>Балаховська Мар'яна Ігорівна</t>
  </si>
  <si>
    <t>заст. дир.з НВР</t>
  </si>
  <si>
    <t>І</t>
  </si>
  <si>
    <t>1ст. заст</t>
  </si>
  <si>
    <t>укр. мова і літ.</t>
  </si>
  <si>
    <t>Притула Інна Володимирівна</t>
  </si>
  <si>
    <t>заст. дир.з ВР</t>
  </si>
  <si>
    <t>0,5ст.заст</t>
  </si>
  <si>
    <t>географія</t>
  </si>
  <si>
    <t>Лавренюк Тетяна Олександрівна</t>
  </si>
  <si>
    <t>матем., інформ.</t>
  </si>
  <si>
    <t>0,5 пед-орг</t>
  </si>
  <si>
    <t>Семенюк Наталія Іванівна</t>
  </si>
  <si>
    <t>10-Б</t>
  </si>
  <si>
    <t>Наветанюк Лідія Миколаївна</t>
  </si>
  <si>
    <t>Вища</t>
  </si>
  <si>
    <t>11-Б</t>
  </si>
  <si>
    <t>1 ф</t>
  </si>
  <si>
    <t>заруб. літ.</t>
  </si>
  <si>
    <t>Гордієнко Оксана Миколаївна</t>
  </si>
  <si>
    <t>7-Б</t>
  </si>
  <si>
    <t>Мельник Інна Михайлівна</t>
  </si>
  <si>
    <t>6-Б</t>
  </si>
  <si>
    <t>2 год</t>
  </si>
  <si>
    <t>Довгань Тетяна Петрівна</t>
  </si>
  <si>
    <t>польська мова</t>
  </si>
  <si>
    <t>9-Б</t>
  </si>
  <si>
    <t>Хлопотіна Вікторія Леонідівна</t>
  </si>
  <si>
    <t>англ. мова</t>
  </si>
  <si>
    <t>методист</t>
  </si>
  <si>
    <t>Цимбалюк Вікторія Володимирівна</t>
  </si>
  <si>
    <t>7-А</t>
  </si>
  <si>
    <t>Житовоз Валентина Євгенівна</t>
  </si>
  <si>
    <t>історія</t>
  </si>
  <si>
    <t>ІІ</t>
  </si>
  <si>
    <t>Мельник Ольга Степанівна</t>
  </si>
  <si>
    <t>Кузнецова Альона Юріївна</t>
  </si>
  <si>
    <t>математика,</t>
  </si>
  <si>
    <t>фізика, інформатика</t>
  </si>
  <si>
    <t>Миколаєнко Тетяна Олександрівна</t>
  </si>
  <si>
    <t>фізика</t>
  </si>
  <si>
    <t>9-А</t>
  </si>
  <si>
    <t>Герасименко Ірина Степанівна</t>
  </si>
  <si>
    <t>хімія</t>
  </si>
  <si>
    <t>вища, метод.</t>
  </si>
  <si>
    <t>Сенчик Оксана Олександрівна</t>
  </si>
  <si>
    <t>біологія</t>
  </si>
  <si>
    <t>6-А</t>
  </si>
  <si>
    <t>Дищук Людмила Яківна</t>
  </si>
  <si>
    <t>Пивовар Ірина Іванівна</t>
  </si>
  <si>
    <t>обр.мист.</t>
  </si>
  <si>
    <t>10-А</t>
  </si>
  <si>
    <t>індив.навч.</t>
  </si>
  <si>
    <t>Рибаченко Володимир Михайлович</t>
  </si>
  <si>
    <t>фізична</t>
  </si>
  <si>
    <t>культура</t>
  </si>
  <si>
    <t>Щавінський Олег Олегович</t>
  </si>
  <si>
    <t>Іщенко Ігор Олександрович</t>
  </si>
  <si>
    <t>Бойко Микола Григорович</t>
  </si>
  <si>
    <t>музчне</t>
  </si>
  <si>
    <t>мистецтво</t>
  </si>
  <si>
    <t>Шевченко Олена Василівна</t>
  </si>
  <si>
    <t>труд. навчання</t>
  </si>
  <si>
    <t>11-А</t>
  </si>
  <si>
    <t>основ. здор., технології</t>
  </si>
  <si>
    <t>Харченко Олена Анатоліївна</t>
  </si>
  <si>
    <t>Загирняк Олена Дмитрівна</t>
  </si>
  <si>
    <t>Бадяка Інна Володимирівна</t>
  </si>
  <si>
    <t xml:space="preserve"> початкові класи</t>
  </si>
  <si>
    <t>Покропивна Галина Володимирівна</t>
  </si>
  <si>
    <t>вч.мет.</t>
  </si>
  <si>
    <t>0,5 ГПД</t>
  </si>
  <si>
    <t>ГПД</t>
  </si>
  <si>
    <t>Скоробреха Лариса Павлівна</t>
  </si>
  <si>
    <t>4-А</t>
  </si>
  <si>
    <t>Приймак Валентина Степанівна</t>
  </si>
  <si>
    <t>інклюзія</t>
  </si>
  <si>
    <t>11т.р.</t>
  </si>
  <si>
    <t>серед</t>
  </si>
  <si>
    <t>0,5 підвіз</t>
  </si>
  <si>
    <t>0,5 інклюзія</t>
  </si>
  <si>
    <t>підвіз</t>
  </si>
  <si>
    <t>Навитанюк Ганна Іванівна</t>
  </si>
  <si>
    <t>початкові</t>
  </si>
  <si>
    <t>класи</t>
  </si>
  <si>
    <t>Топчієнко Любов Миколаївна</t>
  </si>
  <si>
    <t>початкові класи</t>
  </si>
  <si>
    <t>4-Б</t>
  </si>
  <si>
    <t>Власюк Світлана Вікторівна</t>
  </si>
  <si>
    <t>асистент вчителя</t>
  </si>
  <si>
    <t>3 кл.- 1 ставка</t>
  </si>
  <si>
    <t>Скакодуб Олександр Іванович</t>
  </si>
  <si>
    <t>інформатика</t>
  </si>
  <si>
    <t>труд.навч.</t>
  </si>
  <si>
    <t>Прокопенко Вікторія Андріївна</t>
  </si>
  <si>
    <t>прак.психолог</t>
  </si>
  <si>
    <t>0,5 прак.псих.</t>
  </si>
  <si>
    <t>інклюзія, підвіз</t>
  </si>
  <si>
    <t xml:space="preserve"> 0,5 інклюзія</t>
  </si>
  <si>
    <t>Насальська Віта Дмитрівна</t>
  </si>
  <si>
    <t>соціальний педагог</t>
  </si>
  <si>
    <t>0,5 соц.пед.</t>
  </si>
  <si>
    <t>Журба Оксана Валентинівна</t>
  </si>
  <si>
    <t>6 кл. -1 ставка</t>
  </si>
  <si>
    <t>Безвенюк Ольга Андріївна</t>
  </si>
  <si>
    <t>1 ставка ГПД</t>
  </si>
  <si>
    <t>Майструк Наталія Петрівна</t>
  </si>
  <si>
    <t>педагог-організатор</t>
  </si>
  <si>
    <t>1 ставка</t>
  </si>
  <si>
    <t>історія, природозн.</t>
  </si>
  <si>
    <t>Таніна Наталія Сергіївна</t>
  </si>
  <si>
    <t xml:space="preserve">2 кл -1 ставка </t>
  </si>
  <si>
    <t>Шевченко Наталія Петрівна</t>
  </si>
  <si>
    <t>логопед</t>
  </si>
  <si>
    <t>Мордюк Лариса Йосипівна</t>
  </si>
  <si>
    <t>географія, хімія</t>
  </si>
  <si>
    <t>вища,  метод</t>
  </si>
  <si>
    <t>біологія, захист України</t>
  </si>
  <si>
    <t>Ткачук Інна Іванівна</t>
  </si>
  <si>
    <t>0,5 став.</t>
  </si>
  <si>
    <t>Педагогічне навантаження</t>
  </si>
  <si>
    <t>Доплата за класне керівництво</t>
  </si>
  <si>
    <t>Доплата за престижність</t>
  </si>
  <si>
    <t>Доплата за стаж</t>
  </si>
  <si>
    <t>Предмет</t>
  </si>
  <si>
    <t>% доплати</t>
  </si>
  <si>
    <t>Кількість годин</t>
  </si>
  <si>
    <t>Ставка (посадовий оклад)</t>
  </si>
  <si>
    <t>1-4 класи, 20%</t>
  </si>
  <si>
    <t>5-11 класи, 25%</t>
  </si>
  <si>
    <t>Доплата за кабінет</t>
  </si>
  <si>
    <t>Доплата за роботу в інклюзивному класі</t>
  </si>
  <si>
    <t>матем.</t>
  </si>
  <si>
    <t>Укр.мова і літ.</t>
  </si>
  <si>
    <t>укр. мова і літ., заруб.</t>
  </si>
  <si>
    <t>вища, методист</t>
  </si>
  <si>
    <t>історія, польська мова</t>
  </si>
  <si>
    <t>фізична культура</t>
  </si>
  <si>
    <t>доплата за гурткову роботу</t>
  </si>
  <si>
    <t>музчне мистецтво</t>
  </si>
  <si>
    <t>труд. навчання, основи здор.</t>
  </si>
  <si>
    <t>вакансія</t>
  </si>
  <si>
    <t>тарифний розряд</t>
  </si>
  <si>
    <t>кількість годин</t>
  </si>
  <si>
    <t>оклад за розряд</t>
  </si>
  <si>
    <t>Зарплата за години</t>
  </si>
  <si>
    <t>постанова кабміну №78 від 31.01.2001</t>
  </si>
  <si>
    <t>Наказ №102 від 15.04.1993 (п.37)</t>
  </si>
  <si>
    <t>Наказ №102 від 15.04.1993 (п.36)</t>
  </si>
  <si>
    <t>Наказ №102 від 15.04.1993 (п.41)</t>
  </si>
  <si>
    <t>Постанова кабміну №373 від 23.03.2011</t>
  </si>
  <si>
    <t>10 т.р.</t>
  </si>
  <si>
    <t>Сума</t>
  </si>
  <si>
    <t>%</t>
  </si>
  <si>
    <t>Надбавка за стаж</t>
  </si>
  <si>
    <t>За перевірку зошитів</t>
  </si>
  <si>
    <t>За кабінет</t>
  </si>
  <si>
    <t>Гурткова робота</t>
  </si>
  <si>
    <t>За інклюзію</t>
  </si>
  <si>
    <t xml:space="preserve"> </t>
  </si>
  <si>
    <t>географія, хімія, біологія</t>
  </si>
  <si>
    <t>захист України</t>
  </si>
  <si>
    <t>Загальна сума</t>
  </si>
  <si>
    <t>кількість годин, тарифний розряд</t>
  </si>
  <si>
    <t>2год,     10 т.р.</t>
  </si>
  <si>
    <t>супровід</t>
  </si>
  <si>
    <t>10%, сайт</t>
  </si>
  <si>
    <t>надбавки</t>
  </si>
  <si>
    <t>доплати</t>
  </si>
  <si>
    <t>Тарифний роряд</t>
  </si>
  <si>
    <t>Кількість штатних посад</t>
  </si>
  <si>
    <t>разом</t>
  </si>
  <si>
    <t>Погорільська філія</t>
  </si>
  <si>
    <t xml:space="preserve">Романовська Таміла Кузьмівна </t>
  </si>
  <si>
    <t>зав філ укр літ</t>
  </si>
  <si>
    <t>вчит 2 класу</t>
  </si>
  <si>
    <t>Чернецька Галина Вікторівна</t>
  </si>
  <si>
    <t>вчитель хім.</t>
  </si>
  <si>
    <t>математика, фізика,труд.навч.</t>
  </si>
  <si>
    <t>Бойко Жанна Іванівна</t>
  </si>
  <si>
    <t>вчитель</t>
  </si>
  <si>
    <t>укр.мова, література,заруб. л-ра</t>
  </si>
  <si>
    <t>Завідняк Наталія Іванівна</t>
  </si>
  <si>
    <t>вчитель анг мов</t>
  </si>
  <si>
    <t>обр.мист. Укр мов літ.</t>
  </si>
  <si>
    <t>Крохмальна Юлія Анатоліївна</t>
  </si>
  <si>
    <t>вчитель іст.</t>
  </si>
  <si>
    <t xml:space="preserve"> муз.мист. Вч.2кл.</t>
  </si>
  <si>
    <t>Чернецька Людмила Анатоліївна</t>
  </si>
  <si>
    <t>вчитель 4 класу</t>
  </si>
  <si>
    <t>Говорущак Алла Валерівна</t>
  </si>
  <si>
    <t>математика, ос зд.</t>
  </si>
  <si>
    <t>Гурзан Ігор Михайлович</t>
  </si>
  <si>
    <t>фіз культ правозн. Зах.відч.</t>
  </si>
  <si>
    <t>за керівництво</t>
  </si>
  <si>
    <t>Сторожук Раїса Анатолівна</t>
  </si>
  <si>
    <t xml:space="preserve"> кер ф-ї гео-фія, хімія</t>
  </si>
  <si>
    <t>хімія екон геог</t>
  </si>
  <si>
    <t>англ мова</t>
  </si>
  <si>
    <t>Шарук Андрій Антонович</t>
  </si>
  <si>
    <t>заст. філ.</t>
  </si>
  <si>
    <t xml:space="preserve">  тр.нав-я обр.мист</t>
  </si>
  <si>
    <t>Добридень Валентина Миконалівна</t>
  </si>
  <si>
    <t>Росошанська філія</t>
  </si>
  <si>
    <t>Шарук Валентина Миколаївна</t>
  </si>
  <si>
    <t>христ етика іст геогр</t>
  </si>
  <si>
    <t>музичне мистец.</t>
  </si>
  <si>
    <t>Казік Тамара Іванівна</t>
  </si>
  <si>
    <t>укр. мова літер</t>
  </si>
  <si>
    <t>Стецюк Наталя Станіслав.</t>
  </si>
  <si>
    <t>істо-рія,  літер., основ зд</t>
  </si>
  <si>
    <t>асистент вч 0,5ст</t>
  </si>
  <si>
    <t>Казік Володимир Григорович</t>
  </si>
  <si>
    <t>фізика, інфрорм</t>
  </si>
  <si>
    <t xml:space="preserve">Сторожук Олександр Володимирович </t>
  </si>
  <si>
    <t>фізкультура</t>
  </si>
  <si>
    <t>Марущак Олена Вікторівна</t>
  </si>
  <si>
    <t>2 клас</t>
  </si>
  <si>
    <t>укр мов</t>
  </si>
  <si>
    <t>Лиса Ольга Олексіївна</t>
  </si>
  <si>
    <t>Паламарчук Ірина Петрівна</t>
  </si>
  <si>
    <t>4 клас</t>
  </si>
  <si>
    <t>Жалін Людмила Вікторівна</t>
  </si>
  <si>
    <t>1 клас</t>
  </si>
  <si>
    <t>Гаврилюк Діна Дмитрівна</t>
  </si>
  <si>
    <t>асистент вч 0,5ст 10тр</t>
  </si>
  <si>
    <t>Малюта Юлія Олександрівна</t>
  </si>
  <si>
    <t>Харченко Олена Анатол</t>
  </si>
  <si>
    <t>дикрет</t>
  </si>
  <si>
    <t>Разом</t>
  </si>
  <si>
    <t>Веселівська філія</t>
  </si>
  <si>
    <t>Трохимчук Людмила Вікторівна</t>
  </si>
  <si>
    <t>зв ф-ї 1ст</t>
  </si>
  <si>
    <t>матем.інформ</t>
  </si>
  <si>
    <t>Свиридовська Валентина Миколаївна</t>
  </si>
  <si>
    <t xml:space="preserve">вч поч класів </t>
  </si>
  <si>
    <t>зар літ</t>
  </si>
  <si>
    <t>Ломанченко Галина Василівна</t>
  </si>
  <si>
    <t>вч.хімії,географії,біології,екології</t>
  </si>
  <si>
    <t>Костик Олена Вікторівна</t>
  </si>
  <si>
    <t>вч.англ.мови</t>
  </si>
  <si>
    <t>Мордюк Володимир Анатолійович</t>
  </si>
  <si>
    <t xml:space="preserve">вч.фізкультури, </t>
  </si>
  <si>
    <t>осн зд</t>
  </si>
  <si>
    <t>Капійчук Віктор Григорович</t>
  </si>
  <si>
    <t>мат-ки,фіз,аст-мії</t>
  </si>
  <si>
    <t>труд навч</t>
  </si>
  <si>
    <t>Залужська філія</t>
  </si>
  <si>
    <t>Безверхня Зоя Олексіївна</t>
  </si>
  <si>
    <t>завідувач ф-ї 1ст</t>
  </si>
  <si>
    <t>музичне мистецтво, мист інформ</t>
  </si>
  <si>
    <t>Кравченко Валерій Олексійович</t>
  </si>
  <si>
    <t>біологія, хімія</t>
  </si>
  <si>
    <t>Дзюбко Галина Михайлівна</t>
  </si>
  <si>
    <t xml:space="preserve">укр.мова, укр літ.заруб літ </t>
  </si>
  <si>
    <t>Воловодівська Світлана Миколаївна</t>
  </si>
  <si>
    <t>англ.мова         географія</t>
  </si>
  <si>
    <t>Лукіяненко Раїса Володимирівна</t>
  </si>
  <si>
    <t>1кл</t>
  </si>
  <si>
    <t xml:space="preserve">труд.навч.     </t>
  </si>
  <si>
    <t>Загирняк Олександр Кирилович</t>
  </si>
  <si>
    <t xml:space="preserve">фізична культура </t>
  </si>
  <si>
    <t>Власюк Олена Михайлівна</t>
  </si>
  <si>
    <t>образ.мист.</t>
  </si>
  <si>
    <t>Ляшук Олена Олександрівна</t>
  </si>
  <si>
    <t>інформат</t>
  </si>
  <si>
    <t>Загірняк Антоніна Юріївна</t>
  </si>
  <si>
    <t xml:space="preserve">фізика осн зд інф      </t>
  </si>
  <si>
    <t>Москаленко Жанна Валентинівна</t>
  </si>
  <si>
    <t xml:space="preserve">історія правознавство </t>
  </si>
  <si>
    <t>географія природ</t>
  </si>
  <si>
    <t>Бджільнянська філія</t>
  </si>
  <si>
    <t>Мельник Тетяна Володимирівна</t>
  </si>
  <si>
    <t xml:space="preserve">завідувач філії  1ст </t>
  </si>
  <si>
    <t>фізк право осн зд</t>
  </si>
  <si>
    <t>Білюга Ольга Віталіївна</t>
  </si>
  <si>
    <t>заст 0,5 ст</t>
  </si>
  <si>
    <t>хімія інформ фізик</t>
  </si>
  <si>
    <t>Косюк Оксана Яківна</t>
  </si>
  <si>
    <t>історія зар літ укр мов літ</t>
  </si>
  <si>
    <t>гурток</t>
  </si>
  <si>
    <t>Ставнича Людмила Анатоліївна</t>
  </si>
  <si>
    <t>укр.мова, укр. літ, зар. Літ</t>
  </si>
  <si>
    <t>Наталюк Світлана Анатоліївна</t>
  </si>
  <si>
    <t>Метелиця Олена Віталіївна</t>
  </si>
  <si>
    <t>Парипа Ірина Олексіївна</t>
  </si>
  <si>
    <t>осн зд природ</t>
  </si>
  <si>
    <t>геогр, біол</t>
  </si>
  <si>
    <t>Здунік Іванна Михайлівна</t>
  </si>
  <si>
    <t>Коновалюк Сергій Анатолійович</t>
  </si>
  <si>
    <t>Фізкультура ДЮП</t>
  </si>
  <si>
    <t>Сивуля Наталія Віталіївна</t>
  </si>
  <si>
    <t xml:space="preserve"> образ мист, 3 кл</t>
  </si>
  <si>
    <t>Кравчук Ніна Терентівна</t>
  </si>
  <si>
    <t>інформ</t>
  </si>
  <si>
    <t>3 клас</t>
  </si>
  <si>
    <t>Дубова Катерина Сергіївна</t>
  </si>
  <si>
    <t>інформ 1кл</t>
  </si>
  <si>
    <t>Заболотна Наталя Семенівна</t>
  </si>
  <si>
    <t>Кравець Катерина Демянівна</t>
  </si>
  <si>
    <t>1клас</t>
  </si>
  <si>
    <t>Кабак Богдан  Миколайович</t>
  </si>
  <si>
    <t>Всього</t>
  </si>
  <si>
    <t>анг. мова</t>
  </si>
  <si>
    <t>Фонд заробітної плати за місяць (грн.)</t>
  </si>
  <si>
    <t>ЗАТВЕРДЖЕНО</t>
  </si>
  <si>
    <t>Наказ Міністерства фінансів України</t>
  </si>
  <si>
    <t>28.01.2002 № 57</t>
  </si>
  <si>
    <t>(у редакції наказу Міністерства фінансів України</t>
  </si>
  <si>
    <t>від 26.11.2012 № 1220)</t>
  </si>
  <si>
    <t>ЗАТВЕРДЖУЮ</t>
  </si>
  <si>
    <t xml:space="preserve">штат у кількості </t>
  </si>
  <si>
    <t>штатних одиниць</t>
  </si>
  <si>
    <t xml:space="preserve">з місячним фондом заробітної плати </t>
  </si>
  <si>
    <t>гривень</t>
  </si>
  <si>
    <t xml:space="preserve"> гривень</t>
  </si>
  <si>
    <t>Директор опорного закладу</t>
  </si>
  <si>
    <t>(посада)</t>
  </si>
  <si>
    <t>(підпис керівника)                (ініціали і прізвище)</t>
  </si>
  <si>
    <t>(число, місяць, рік)                                                   М. П.</t>
  </si>
  <si>
    <t>ШТАТНИЙ РОЗПИС (КПК 0611031)</t>
  </si>
  <si>
    <r>
      <t xml:space="preserve">на </t>
    </r>
    <r>
      <rPr>
        <u/>
        <sz val="12"/>
        <color theme="1"/>
        <rFont val="Times New Roman"/>
        <family val="1"/>
        <charset val="204"/>
      </rPr>
      <t>2022</t>
    </r>
    <r>
      <rPr>
        <sz val="12"/>
        <color theme="1"/>
        <rFont val="Times New Roman"/>
        <family val="1"/>
        <charset val="204"/>
      </rPr>
      <t xml:space="preserve"> рік</t>
    </r>
  </si>
  <si>
    <t>Опорний заклад Теплицької селищної ради "Теплицька ЗШ І-ІІІ ступенів №2"</t>
  </si>
  <si>
    <t>(назва установи)</t>
  </si>
  <si>
    <t xml:space="preserve"> Вітіа ЛАЙКО</t>
  </si>
  <si>
    <t xml:space="preserve"> Наталія ВЕРБОВАТА</t>
  </si>
  <si>
    <t>Начальник відділу освіти, культури, молоді та спорту</t>
  </si>
  <si>
    <t>ПОГОДЖУЮ</t>
  </si>
  <si>
    <t>01.01.2022 р.</t>
  </si>
  <si>
    <t>Надбавка за вислугу</t>
  </si>
  <si>
    <t>Постанова КМУ №1391 від 28.12.2021.</t>
  </si>
  <si>
    <t>Постанова №1298 від 30.08.2002.</t>
  </si>
  <si>
    <t>Постанова кабміну №78 від 31.01.2001</t>
  </si>
  <si>
    <t>Головний бухгалтер</t>
  </si>
  <si>
    <t>Коцеруба С. В.</t>
  </si>
  <si>
    <t>(підпис) (ініціали і прізвище)</t>
  </si>
  <si>
    <t>асистент вчителя 1 ст</t>
  </si>
  <si>
    <t xml:space="preserve"> труд навч, музика</t>
  </si>
  <si>
    <t>помилка гурток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</si>
</sst>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_-* #,##0.00_-;\-* #,##0.00_-;_-* &quot;-&quot;??_-;_-@_-"/>
    <numFmt numFmtId="166" formatCode="[$-F800]dddd\,\ mmmm\ dd\,\ yyyy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Times New Roman"/>
      <family val="1"/>
      <charset val="204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</font>
    <font>
      <sz val="10"/>
      <color indexed="8"/>
      <name val="Times New Roman"/>
      <family val="1"/>
      <charset val="204"/>
    </font>
    <font>
      <sz val="11"/>
      <color theme="1" tint="4.9989318521683403E-2"/>
      <name val="Times New Roman"/>
      <family val="1"/>
      <charset val="204"/>
    </font>
    <font>
      <sz val="10"/>
      <color theme="1" tint="4.9989318521683403E-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659">
    <xf numFmtId="0" fontId="0" fillId="0" borderId="0" xfId="0"/>
    <xf numFmtId="0" fontId="2" fillId="0" borderId="5" xfId="0" applyFont="1" applyBorder="1" applyAlignment="1">
      <alignment textRotation="90"/>
    </xf>
    <xf numFmtId="0" fontId="4" fillId="0" borderId="5" xfId="0" applyFont="1" applyBorder="1" applyAlignment="1">
      <alignment textRotation="90"/>
    </xf>
    <xf numFmtId="0" fontId="2" fillId="0" borderId="6" xfId="0" applyFont="1" applyBorder="1" applyAlignment="1">
      <alignment textRotation="90"/>
    </xf>
    <xf numFmtId="0" fontId="4" fillId="0" borderId="9" xfId="0" applyFont="1" applyBorder="1" applyAlignment="1">
      <alignment textRotation="90" wrapText="1"/>
    </xf>
    <xf numFmtId="0" fontId="2" fillId="0" borderId="9" xfId="0" applyFont="1" applyBorder="1" applyAlignment="1">
      <alignment textRotation="90" wrapText="1"/>
    </xf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7" fillId="0" borderId="17" xfId="0" applyFont="1" applyBorder="1" applyAlignment="1">
      <alignment wrapText="1"/>
    </xf>
    <xf numFmtId="0" fontId="7" fillId="0" borderId="17" xfId="0" applyFont="1" applyBorder="1"/>
    <xf numFmtId="9" fontId="7" fillId="0" borderId="17" xfId="1" applyFont="1" applyBorder="1"/>
    <xf numFmtId="2" fontId="8" fillId="0" borderId="17" xfId="0" applyNumberFormat="1" applyFont="1" applyBorder="1"/>
    <xf numFmtId="0" fontId="8" fillId="0" borderId="17" xfId="0" applyNumberFormat="1" applyFont="1" applyBorder="1"/>
    <xf numFmtId="0" fontId="7" fillId="0" borderId="17" xfId="0" applyNumberFormat="1" applyFont="1" applyBorder="1"/>
    <xf numFmtId="0" fontId="7" fillId="0" borderId="21" xfId="0" applyFont="1" applyBorder="1"/>
    <xf numFmtId="0" fontId="3" fillId="0" borderId="21" xfId="0" applyFont="1" applyBorder="1"/>
    <xf numFmtId="0" fontId="8" fillId="0" borderId="21" xfId="0" applyFont="1" applyBorder="1"/>
    <xf numFmtId="2" fontId="8" fillId="0" borderId="21" xfId="0" applyNumberFormat="1" applyFont="1" applyBorder="1"/>
    <xf numFmtId="9" fontId="8" fillId="0" borderId="21" xfId="1" applyFont="1" applyBorder="1"/>
    <xf numFmtId="0" fontId="8" fillId="0" borderId="21" xfId="0" applyNumberFormat="1" applyFont="1" applyBorder="1"/>
    <xf numFmtId="0" fontId="7" fillId="0" borderId="21" xfId="0" applyNumberFormat="1" applyFont="1" applyBorder="1"/>
    <xf numFmtId="0" fontId="0" fillId="0" borderId="21" xfId="0" applyBorder="1"/>
    <xf numFmtId="0" fontId="7" fillId="0" borderId="21" xfId="1" applyNumberFormat="1" applyFont="1" applyBorder="1"/>
    <xf numFmtId="0" fontId="7" fillId="0" borderId="25" xfId="0" applyFont="1" applyBorder="1" applyAlignment="1">
      <alignment wrapText="1"/>
    </xf>
    <xf numFmtId="0" fontId="7" fillId="0" borderId="24" xfId="0" applyFont="1" applyBorder="1"/>
    <xf numFmtId="0" fontId="7" fillId="0" borderId="24" xfId="0" applyNumberFormat="1" applyFont="1" applyBorder="1"/>
    <xf numFmtId="9" fontId="7" fillId="0" borderId="24" xfId="1" applyFont="1" applyBorder="1"/>
    <xf numFmtId="2" fontId="8" fillId="0" borderId="24" xfId="0" applyNumberFormat="1" applyFont="1" applyBorder="1"/>
    <xf numFmtId="0" fontId="8" fillId="0" borderId="24" xfId="0" applyNumberFormat="1" applyFont="1" applyBorder="1"/>
    <xf numFmtId="0" fontId="7" fillId="0" borderId="9" xfId="0" applyNumberFormat="1" applyFont="1" applyBorder="1"/>
    <xf numFmtId="0" fontId="0" fillId="0" borderId="1" xfId="0" applyBorder="1"/>
    <xf numFmtId="0" fontId="7" fillId="0" borderId="24" xfId="1" applyNumberFormat="1" applyFont="1" applyBorder="1"/>
    <xf numFmtId="0" fontId="7" fillId="0" borderId="7" xfId="0" applyFont="1" applyBorder="1" applyAlignment="1">
      <alignment wrapText="1"/>
    </xf>
    <xf numFmtId="0" fontId="8" fillId="0" borderId="5" xfId="0" applyFont="1" applyBorder="1"/>
    <xf numFmtId="0" fontId="9" fillId="0" borderId="5" xfId="0" applyFont="1" applyBorder="1"/>
    <xf numFmtId="0" fontId="10" fillId="0" borderId="5" xfId="0" applyFont="1" applyBorder="1"/>
    <xf numFmtId="0" fontId="7" fillId="0" borderId="5" xfId="0" applyNumberFormat="1" applyFont="1" applyBorder="1"/>
    <xf numFmtId="0" fontId="7" fillId="0" borderId="5" xfId="1" applyNumberFormat="1" applyFont="1" applyBorder="1"/>
    <xf numFmtId="0" fontId="8" fillId="0" borderId="5" xfId="0" applyNumberFormat="1" applyFont="1" applyBorder="1"/>
    <xf numFmtId="0" fontId="0" fillId="0" borderId="5" xfId="0" applyBorder="1"/>
    <xf numFmtId="0" fontId="0" fillId="0" borderId="17" xfId="0" applyBorder="1"/>
    <xf numFmtId="0" fontId="7" fillId="0" borderId="17" xfId="1" applyNumberFormat="1" applyFont="1" applyBorder="1"/>
    <xf numFmtId="0" fontId="9" fillId="0" borderId="17" xfId="0" applyFont="1" applyBorder="1"/>
    <xf numFmtId="0" fontId="7" fillId="0" borderId="21" xfId="0" applyFont="1" applyBorder="1" applyAlignment="1">
      <alignment wrapText="1"/>
    </xf>
    <xf numFmtId="0" fontId="9" fillId="0" borderId="21" xfId="0" applyFont="1" applyBorder="1"/>
    <xf numFmtId="0" fontId="10" fillId="0" borderId="21" xfId="0" applyFont="1" applyBorder="1"/>
    <xf numFmtId="0" fontId="7" fillId="0" borderId="5" xfId="0" applyFont="1" applyBorder="1" applyAlignment="1">
      <alignment wrapText="1"/>
    </xf>
    <xf numFmtId="0" fontId="7" fillId="0" borderId="5" xfId="0" applyFont="1" applyBorder="1"/>
    <xf numFmtId="0" fontId="7" fillId="0" borderId="17" xfId="0" applyFont="1" applyFill="1" applyBorder="1" applyAlignment="1">
      <alignment wrapText="1"/>
    </xf>
    <xf numFmtId="0" fontId="7" fillId="0" borderId="17" xfId="0" applyFont="1" applyFill="1" applyBorder="1"/>
    <xf numFmtId="0" fontId="7" fillId="0" borderId="17" xfId="0" applyNumberFormat="1" applyFont="1" applyFill="1" applyBorder="1"/>
    <xf numFmtId="9" fontId="7" fillId="0" borderId="17" xfId="1" applyFont="1" applyFill="1" applyBorder="1"/>
    <xf numFmtId="2" fontId="8" fillId="0" borderId="17" xfId="0" applyNumberFormat="1" applyFont="1" applyFill="1" applyBorder="1"/>
    <xf numFmtId="0" fontId="8" fillId="0" borderId="17" xfId="0" applyNumberFormat="1" applyFont="1" applyFill="1" applyBorder="1"/>
    <xf numFmtId="0" fontId="7" fillId="0" borderId="17" xfId="1" applyNumberFormat="1" applyFont="1" applyFill="1" applyBorder="1"/>
    <xf numFmtId="0" fontId="7" fillId="0" borderId="5" xfId="0" applyFont="1" applyFill="1" applyBorder="1" applyAlignment="1">
      <alignment wrapText="1"/>
    </xf>
    <xf numFmtId="0" fontId="9" fillId="0" borderId="5" xfId="0" applyFont="1" applyFill="1" applyBorder="1"/>
    <xf numFmtId="0" fontId="10" fillId="0" borderId="5" xfId="0" applyFont="1" applyFill="1" applyBorder="1"/>
    <xf numFmtId="0" fontId="7" fillId="0" borderId="5" xfId="0" applyFont="1" applyFill="1" applyBorder="1"/>
    <xf numFmtId="0" fontId="7" fillId="0" borderId="5" xfId="0" applyNumberFormat="1" applyFont="1" applyFill="1" applyBorder="1"/>
    <xf numFmtId="0" fontId="7" fillId="0" borderId="5" xfId="1" applyNumberFormat="1" applyFont="1" applyFill="1" applyBorder="1"/>
    <xf numFmtId="0" fontId="8" fillId="0" borderId="5" xfId="0" applyNumberFormat="1" applyFont="1" applyFill="1" applyBorder="1"/>
    <xf numFmtId="0" fontId="8" fillId="0" borderId="5" xfId="0" applyFont="1" applyFill="1" applyBorder="1"/>
    <xf numFmtId="9" fontId="8" fillId="0" borderId="5" xfId="1" applyFont="1" applyFill="1" applyBorder="1"/>
    <xf numFmtId="2" fontId="8" fillId="0" borderId="5" xfId="0" applyNumberFormat="1" applyFont="1" applyFill="1" applyBorder="1"/>
    <xf numFmtId="0" fontId="8" fillId="0" borderId="17" xfId="0" applyFont="1" applyFill="1" applyBorder="1"/>
    <xf numFmtId="0" fontId="11" fillId="0" borderId="5" xfId="0" applyFont="1" applyFill="1" applyBorder="1"/>
    <xf numFmtId="0" fontId="9" fillId="0" borderId="21" xfId="0" applyFont="1" applyFill="1" applyBorder="1"/>
    <xf numFmtId="0" fontId="10" fillId="0" borderId="21" xfId="0" applyFont="1" applyFill="1" applyBorder="1"/>
    <xf numFmtId="0" fontId="8" fillId="0" borderId="21" xfId="0" applyFont="1" applyFill="1" applyBorder="1"/>
    <xf numFmtId="0" fontId="7" fillId="0" borderId="21" xfId="0" applyNumberFormat="1" applyFont="1" applyFill="1" applyBorder="1"/>
    <xf numFmtId="0" fontId="7" fillId="0" borderId="21" xfId="1" applyNumberFormat="1" applyFont="1" applyFill="1" applyBorder="1"/>
    <xf numFmtId="0" fontId="8" fillId="0" borderId="21" xfId="0" applyNumberFormat="1" applyFont="1" applyFill="1" applyBorder="1"/>
    <xf numFmtId="9" fontId="7" fillId="0" borderId="17" xfId="0" applyNumberFormat="1" applyFont="1" applyFill="1" applyBorder="1"/>
    <xf numFmtId="0" fontId="7" fillId="0" borderId="21" xfId="0" applyFont="1" applyFill="1" applyBorder="1" applyAlignment="1">
      <alignment wrapText="1"/>
    </xf>
    <xf numFmtId="9" fontId="8" fillId="0" borderId="21" xfId="1" applyFont="1" applyFill="1" applyBorder="1"/>
    <xf numFmtId="9" fontId="7" fillId="0" borderId="17" xfId="0" applyNumberFormat="1" applyFont="1" applyFill="1" applyBorder="1" applyAlignment="1">
      <alignment horizontal="right"/>
    </xf>
    <xf numFmtId="0" fontId="7" fillId="0" borderId="21" xfId="0" applyFont="1" applyFill="1" applyBorder="1"/>
    <xf numFmtId="164" fontId="7" fillId="0" borderId="17" xfId="0" applyNumberFormat="1" applyFont="1" applyFill="1" applyBorder="1"/>
    <xf numFmtId="9" fontId="7" fillId="0" borderId="21" xfId="1" applyFont="1" applyFill="1" applyBorder="1"/>
    <xf numFmtId="164" fontId="7" fillId="0" borderId="21" xfId="0" applyNumberFormat="1" applyFont="1" applyFill="1" applyBorder="1"/>
    <xf numFmtId="9" fontId="7" fillId="0" borderId="21" xfId="0" applyNumberFormat="1" applyFont="1" applyFill="1" applyBorder="1"/>
    <xf numFmtId="0" fontId="7" fillId="0" borderId="20" xfId="0" applyNumberFormat="1" applyFont="1" applyFill="1" applyBorder="1"/>
    <xf numFmtId="0" fontId="7" fillId="0" borderId="17" xfId="0" applyFont="1" applyFill="1" applyBorder="1" applyAlignment="1"/>
    <xf numFmtId="0" fontId="8" fillId="0" borderId="17" xfId="1" applyNumberFormat="1" applyFont="1" applyFill="1" applyBorder="1"/>
    <xf numFmtId="0" fontId="6" fillId="0" borderId="28" xfId="0" applyFont="1" applyFill="1" applyBorder="1" applyAlignment="1">
      <alignment wrapText="1"/>
    </xf>
    <xf numFmtId="0" fontId="11" fillId="0" borderId="17" xfId="0" applyFont="1" applyFill="1" applyBorder="1" applyAlignment="1"/>
    <xf numFmtId="0" fontId="11" fillId="0" borderId="17" xfId="0" applyFont="1" applyFill="1" applyBorder="1" applyAlignment="1">
      <alignment wrapText="1"/>
    </xf>
    <xf numFmtId="9" fontId="11" fillId="0" borderId="17" xfId="0" applyNumberFormat="1" applyFont="1" applyFill="1" applyBorder="1" applyAlignment="1">
      <alignment wrapText="1"/>
    </xf>
    <xf numFmtId="0" fontId="12" fillId="0" borderId="17" xfId="0" applyFont="1" applyFill="1" applyBorder="1" applyAlignment="1">
      <alignment wrapText="1"/>
    </xf>
    <xf numFmtId="0" fontId="12" fillId="0" borderId="18" xfId="0" applyFont="1" applyFill="1" applyBorder="1" applyAlignment="1">
      <alignment wrapText="1"/>
    </xf>
    <xf numFmtId="0" fontId="10" fillId="0" borderId="36" xfId="0" applyFont="1" applyBorder="1"/>
    <xf numFmtId="0" fontId="6" fillId="0" borderId="29" xfId="0" applyFont="1" applyFill="1" applyBorder="1" applyAlignment="1">
      <alignment wrapText="1"/>
    </xf>
    <xf numFmtId="0" fontId="10" fillId="0" borderId="21" xfId="0" applyFont="1" applyFill="1" applyBorder="1" applyAlignment="1">
      <alignment wrapText="1"/>
    </xf>
    <xf numFmtId="0" fontId="12" fillId="0" borderId="21" xfId="0" applyFont="1" applyFill="1" applyBorder="1" applyAlignment="1">
      <alignment wrapText="1"/>
    </xf>
    <xf numFmtId="0" fontId="12" fillId="0" borderId="22" xfId="0" applyFont="1" applyFill="1" applyBorder="1" applyAlignment="1">
      <alignment wrapText="1"/>
    </xf>
    <xf numFmtId="0" fontId="12" fillId="0" borderId="38" xfId="0" applyFont="1" applyBorder="1"/>
    <xf numFmtId="0" fontId="6" fillId="0" borderId="17" xfId="0" applyFont="1" applyFill="1" applyBorder="1" applyAlignment="1">
      <alignment wrapText="1"/>
    </xf>
    <xf numFmtId="0" fontId="6" fillId="0" borderId="19" xfId="0" applyFont="1" applyFill="1" applyBorder="1" applyAlignment="1">
      <alignment wrapText="1"/>
    </xf>
    <xf numFmtId="0" fontId="11" fillId="0" borderId="20" xfId="0" applyFont="1" applyFill="1" applyBorder="1" applyAlignment="1">
      <alignment wrapText="1"/>
    </xf>
    <xf numFmtId="0" fontId="12" fillId="0" borderId="20" xfId="0" applyFont="1" applyFill="1" applyBorder="1" applyAlignment="1">
      <alignment wrapText="1"/>
    </xf>
    <xf numFmtId="0" fontId="6" fillId="0" borderId="20" xfId="0" applyFont="1" applyFill="1" applyBorder="1" applyAlignment="1">
      <alignment wrapText="1"/>
    </xf>
    <xf numFmtId="0" fontId="12" fillId="0" borderId="35" xfId="0" applyFont="1" applyFill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textRotation="90" wrapText="1"/>
    </xf>
    <xf numFmtId="0" fontId="3" fillId="0" borderId="1" xfId="0" applyFont="1" applyBorder="1" applyAlignment="1">
      <alignment horizontal="center" textRotation="90" wrapText="1"/>
    </xf>
    <xf numFmtId="0" fontId="3" fillId="0" borderId="1" xfId="0" applyFont="1" applyFill="1" applyBorder="1" applyAlignment="1">
      <alignment horizontal="center" textRotation="90" wrapText="1"/>
    </xf>
    <xf numFmtId="0" fontId="2" fillId="0" borderId="1" xfId="0" applyFont="1" applyBorder="1"/>
    <xf numFmtId="0" fontId="7" fillId="0" borderId="1" xfId="0" applyFont="1" applyBorder="1" applyAlignment="1">
      <alignment wrapText="1"/>
    </xf>
    <xf numFmtId="0" fontId="7" fillId="0" borderId="1" xfId="0" applyFont="1" applyBorder="1"/>
    <xf numFmtId="9" fontId="7" fillId="0" borderId="1" xfId="1" applyFont="1" applyBorder="1"/>
    <xf numFmtId="0" fontId="3" fillId="0" borderId="1" xfId="0" applyFont="1" applyBorder="1"/>
    <xf numFmtId="0" fontId="8" fillId="0" borderId="1" xfId="0" applyFont="1" applyBorder="1"/>
    <xf numFmtId="9" fontId="8" fillId="0" borderId="1" xfId="1" applyFont="1" applyBorder="1"/>
    <xf numFmtId="0" fontId="7" fillId="0" borderId="1" xfId="0" applyNumberFormat="1" applyFont="1" applyBorder="1"/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/>
    <xf numFmtId="9" fontId="7" fillId="0" borderId="1" xfId="1" applyFont="1" applyFill="1" applyBorder="1"/>
    <xf numFmtId="0" fontId="8" fillId="0" borderId="1" xfId="0" applyFont="1" applyFill="1" applyBorder="1"/>
    <xf numFmtId="9" fontId="8" fillId="0" borderId="1" xfId="1" applyFont="1" applyFill="1" applyBorder="1"/>
    <xf numFmtId="0" fontId="7" fillId="0" borderId="1" xfId="0" applyFont="1" applyFill="1" applyBorder="1" applyAlignment="1"/>
    <xf numFmtId="0" fontId="6" fillId="0" borderId="1" xfId="0" applyFont="1" applyFill="1" applyBorder="1" applyAlignment="1">
      <alignment wrapText="1"/>
    </xf>
    <xf numFmtId="0" fontId="2" fillId="0" borderId="1" xfId="0" applyFont="1" applyBorder="1" applyAlignment="1">
      <alignment textRotation="90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 textRotation="90" wrapText="1"/>
    </xf>
    <xf numFmtId="9" fontId="2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wrapText="1"/>
    </xf>
    <xf numFmtId="0" fontId="3" fillId="0" borderId="1" xfId="0" applyNumberFormat="1" applyFont="1" applyBorder="1" applyAlignment="1">
      <alignment horizontal="center" textRotation="90" wrapText="1"/>
    </xf>
    <xf numFmtId="0" fontId="2" fillId="0" borderId="1" xfId="0" applyNumberFormat="1" applyFont="1" applyBorder="1"/>
    <xf numFmtId="0" fontId="8" fillId="0" borderId="1" xfId="1" applyNumberFormat="1" applyFont="1" applyBorder="1"/>
    <xf numFmtId="0" fontId="7" fillId="0" borderId="1" xfId="1" applyNumberFormat="1" applyFont="1" applyBorder="1"/>
    <xf numFmtId="0" fontId="7" fillId="0" borderId="1" xfId="1" applyNumberFormat="1" applyFont="1" applyFill="1" applyBorder="1"/>
    <xf numFmtId="0" fontId="8" fillId="0" borderId="1" xfId="1" applyNumberFormat="1" applyFont="1" applyFill="1" applyBorder="1"/>
    <xf numFmtId="0" fontId="2" fillId="0" borderId="0" xfId="0" applyFont="1"/>
    <xf numFmtId="0" fontId="2" fillId="0" borderId="0" xfId="0" applyNumberFormat="1" applyFont="1"/>
    <xf numFmtId="0" fontId="13" fillId="0" borderId="1" xfId="0" applyFont="1" applyBorder="1"/>
    <xf numFmtId="0" fontId="7" fillId="0" borderId="1" xfId="0" applyNumberFormat="1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8" fillId="0" borderId="1" xfId="0" applyNumberFormat="1" applyFont="1" applyFill="1" applyBorder="1" applyAlignment="1">
      <alignment wrapText="1"/>
    </xf>
    <xf numFmtId="9" fontId="2" fillId="0" borderId="1" xfId="1" applyFont="1" applyBorder="1"/>
    <xf numFmtId="0" fontId="6" fillId="0" borderId="1" xfId="0" applyFont="1" applyFill="1" applyBorder="1" applyAlignment="1">
      <alignment horizontal="center" vertical="center" wrapText="1"/>
    </xf>
    <xf numFmtId="9" fontId="2" fillId="0" borderId="0" xfId="1" applyFont="1"/>
    <xf numFmtId="9" fontId="2" fillId="0" borderId="1" xfId="1" applyFont="1" applyBorder="1" applyAlignment="1">
      <alignment horizontal="center" vertical="center" wrapText="1"/>
    </xf>
    <xf numFmtId="9" fontId="13" fillId="0" borderId="1" xfId="1" applyFont="1" applyBorder="1"/>
    <xf numFmtId="0" fontId="2" fillId="0" borderId="0" xfId="0" applyFont="1" applyAlignment="1">
      <alignment textRotation="90" wrapText="1"/>
    </xf>
    <xf numFmtId="0" fontId="8" fillId="0" borderId="1" xfId="0" applyFont="1" applyFill="1" applyBorder="1" applyAlignment="1"/>
    <xf numFmtId="0" fontId="2" fillId="0" borderId="0" xfId="0" applyFont="1" applyBorder="1" applyAlignment="1">
      <alignment vertical="center" wrapText="1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/>
    <xf numFmtId="0" fontId="2" fillId="0" borderId="6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9" fontId="3" fillId="0" borderId="1" xfId="1" applyFont="1" applyBorder="1" applyAlignment="1">
      <alignment horizontal="center" textRotation="90" wrapText="1"/>
    </xf>
    <xf numFmtId="9" fontId="7" fillId="0" borderId="1" xfId="1" applyFont="1" applyFill="1" applyBorder="1" applyAlignment="1">
      <alignment wrapText="1"/>
    </xf>
    <xf numFmtId="9" fontId="8" fillId="0" borderId="1" xfId="1" applyFont="1" applyFill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textRotation="90" wrapText="1"/>
    </xf>
    <xf numFmtId="9" fontId="3" fillId="0" borderId="1" xfId="1" applyFont="1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9" fontId="2" fillId="0" borderId="1" xfId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1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9" fontId="7" fillId="0" borderId="1" xfId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9" fontId="2" fillId="0" borderId="1" xfId="1" applyNumberFormat="1" applyFont="1" applyBorder="1" applyAlignment="1">
      <alignment horizontal="center" vertical="center" wrapText="1"/>
    </xf>
    <xf numFmtId="9" fontId="13" fillId="0" borderId="1" xfId="1" applyNumberFormat="1" applyFont="1" applyBorder="1" applyAlignment="1">
      <alignment horizontal="center" vertical="center"/>
    </xf>
    <xf numFmtId="9" fontId="2" fillId="0" borderId="1" xfId="1" applyNumberFormat="1" applyFont="1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1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9" fontId="7" fillId="2" borderId="1" xfId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9" fontId="14" fillId="2" borderId="1" xfId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9" fontId="3" fillId="2" borderId="1" xfId="1" applyNumberFormat="1" applyFont="1" applyFill="1" applyBorder="1" applyAlignment="1">
      <alignment horizontal="center" vertical="center"/>
    </xf>
    <xf numFmtId="0" fontId="14" fillId="2" borderId="1" xfId="0" applyFont="1" applyFill="1" applyBorder="1"/>
    <xf numFmtId="0" fontId="0" fillId="2" borderId="1" xfId="0" applyFill="1" applyBorder="1"/>
    <xf numFmtId="0" fontId="1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/>
    <xf numFmtId="0" fontId="3" fillId="2" borderId="1" xfId="0" applyNumberFormat="1" applyFont="1" applyFill="1" applyBorder="1" applyAlignment="1">
      <alignment horizontal="center" vertical="center"/>
    </xf>
    <xf numFmtId="9" fontId="3" fillId="2" borderId="1" xfId="1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 wrapText="1"/>
    </xf>
    <xf numFmtId="9" fontId="7" fillId="2" borderId="1" xfId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/>
    </xf>
    <xf numFmtId="0" fontId="0" fillId="0" borderId="2" xfId="0" applyBorder="1"/>
    <xf numFmtId="0" fontId="14" fillId="2" borderId="2" xfId="0" applyFont="1" applyFill="1" applyBorder="1"/>
    <xf numFmtId="0" fontId="0" fillId="0" borderId="0" xfId="0" applyAlignment="1">
      <alignment horizontal="center" vertical="center"/>
    </xf>
    <xf numFmtId="0" fontId="0" fillId="3" borderId="42" xfId="0" applyFill="1" applyBorder="1" applyAlignment="1">
      <alignment horizontal="center" vertical="center"/>
    </xf>
    <xf numFmtId="0" fontId="0" fillId="3" borderId="43" xfId="0" applyFill="1" applyBorder="1" applyAlignment="1">
      <alignment horizontal="center" vertical="center"/>
    </xf>
    <xf numFmtId="0" fontId="14" fillId="3" borderId="2" xfId="0" applyNumberFormat="1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7" fillId="4" borderId="1" xfId="1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9" fontId="7" fillId="4" borderId="1" xfId="1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9" fontId="14" fillId="4" borderId="1" xfId="1" applyFont="1" applyFill="1" applyBorder="1" applyAlignment="1">
      <alignment horizontal="center" vertical="center"/>
    </xf>
    <xf numFmtId="9" fontId="3" fillId="4" borderId="1" xfId="1" applyNumberFormat="1" applyFont="1" applyFill="1" applyBorder="1" applyAlignment="1">
      <alignment horizontal="center" vertical="center"/>
    </xf>
    <xf numFmtId="0" fontId="14" fillId="4" borderId="1" xfId="0" applyFont="1" applyFill="1" applyBorder="1"/>
    <xf numFmtId="0" fontId="14" fillId="4" borderId="2" xfId="0" applyFont="1" applyFill="1" applyBorder="1"/>
    <xf numFmtId="0" fontId="7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0" fillId="4" borderId="1" xfId="0" applyFill="1" applyBorder="1"/>
    <xf numFmtId="0" fontId="7" fillId="4" borderId="1" xfId="0" applyNumberFormat="1" applyFont="1" applyFill="1" applyBorder="1" applyAlignment="1">
      <alignment horizontal="center" vertical="center" wrapText="1"/>
    </xf>
    <xf numFmtId="9" fontId="7" fillId="4" borderId="1" xfId="1" applyFont="1" applyFill="1" applyBorder="1" applyAlignment="1">
      <alignment horizontal="center" vertical="center" wrapText="1"/>
    </xf>
    <xf numFmtId="0" fontId="3" fillId="4" borderId="1" xfId="0" applyFont="1" applyFill="1" applyBorder="1"/>
    <xf numFmtId="0" fontId="3" fillId="4" borderId="1" xfId="0" applyNumberFormat="1" applyFont="1" applyFill="1" applyBorder="1" applyAlignment="1">
      <alignment horizontal="center" vertical="center"/>
    </xf>
    <xf numFmtId="9" fontId="3" fillId="4" borderId="1" xfId="1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9" fontId="7" fillId="4" borderId="5" xfId="1" applyFont="1" applyFill="1" applyBorder="1" applyAlignment="1">
      <alignment horizontal="center" vertical="center" wrapText="1"/>
    </xf>
    <xf numFmtId="9" fontId="14" fillId="4" borderId="5" xfId="1" applyFont="1" applyFill="1" applyBorder="1" applyAlignment="1">
      <alignment horizontal="center" vertical="center"/>
    </xf>
    <xf numFmtId="0" fontId="14" fillId="4" borderId="6" xfId="0" applyFont="1" applyFill="1" applyBorder="1" applyAlignment="1">
      <alignment horizontal="center" vertical="center"/>
    </xf>
    <xf numFmtId="0" fontId="14" fillId="4" borderId="5" xfId="0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3" fillId="4" borderId="24" xfId="0" applyFont="1" applyFill="1" applyBorder="1" applyAlignment="1">
      <alignment horizontal="center" vertical="center"/>
    </xf>
    <xf numFmtId="9" fontId="7" fillId="4" borderId="24" xfId="1" applyFont="1" applyFill="1" applyBorder="1" applyAlignment="1">
      <alignment horizontal="center" vertical="center" wrapText="1"/>
    </xf>
    <xf numFmtId="9" fontId="14" fillId="4" borderId="24" xfId="1" applyFont="1" applyFill="1" applyBorder="1" applyAlignment="1">
      <alignment horizontal="center" vertical="center"/>
    </xf>
    <xf numFmtId="9" fontId="14" fillId="4" borderId="9" xfId="1" applyFont="1" applyFill="1" applyBorder="1" applyAlignment="1">
      <alignment horizontal="center" vertical="center"/>
    </xf>
    <xf numFmtId="0" fontId="14" fillId="4" borderId="9" xfId="0" applyFont="1" applyFill="1" applyBorder="1" applyAlignment="1">
      <alignment horizontal="center" vertical="center"/>
    </xf>
    <xf numFmtId="0" fontId="14" fillId="4" borderId="41" xfId="0" applyFont="1" applyFill="1" applyBorder="1" applyAlignment="1">
      <alignment horizontal="center" vertical="center"/>
    </xf>
    <xf numFmtId="0" fontId="0" fillId="0" borderId="0" xfId="0"/>
    <xf numFmtId="0" fontId="0" fillId="4" borderId="5" xfId="0" applyFill="1" applyBorder="1" applyAlignment="1">
      <alignment horizontal="center" vertical="center"/>
    </xf>
    <xf numFmtId="0" fontId="0" fillId="0" borderId="0" xfId="0"/>
    <xf numFmtId="9" fontId="14" fillId="4" borderId="1" xfId="1" applyFont="1" applyFill="1" applyBorder="1" applyAlignment="1"/>
    <xf numFmtId="0" fontId="14" fillId="4" borderId="1" xfId="0" applyFont="1" applyFill="1" applyBorder="1" applyAlignment="1"/>
    <xf numFmtId="0" fontId="0" fillId="0" borderId="0" xfId="0"/>
    <xf numFmtId="0" fontId="0" fillId="0" borderId="0" xfId="0"/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9" fillId="4" borderId="1" xfId="0" applyFont="1" applyFill="1" applyBorder="1" applyAlignment="1">
      <alignment horizontal="center" vertical="center"/>
    </xf>
    <xf numFmtId="0" fontId="0" fillId="0" borderId="0" xfId="0"/>
    <xf numFmtId="2" fontId="14" fillId="4" borderId="1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2" fillId="4" borderId="1" xfId="0" applyFont="1" applyFill="1" applyBorder="1" applyAlignment="1">
      <alignment wrapText="1"/>
    </xf>
    <xf numFmtId="0" fontId="2" fillId="4" borderId="5" xfId="0" applyFont="1" applyFill="1" applyBorder="1" applyAlignment="1">
      <alignment wrapText="1"/>
    </xf>
    <xf numFmtId="0" fontId="0" fillId="4" borderId="5" xfId="0" applyFill="1" applyBorder="1"/>
    <xf numFmtId="0" fontId="0" fillId="0" borderId="0" xfId="0"/>
    <xf numFmtId="0" fontId="0" fillId="0" borderId="0" xfId="0"/>
    <xf numFmtId="0" fontId="2" fillId="4" borderId="24" xfId="0" applyFont="1" applyFill="1" applyBorder="1" applyAlignment="1">
      <alignment horizontal="center" vertical="center" wrapText="1"/>
    </xf>
    <xf numFmtId="9" fontId="7" fillId="4" borderId="17" xfId="1" applyFont="1" applyFill="1" applyBorder="1" applyAlignment="1">
      <alignment horizontal="center" vertical="center" wrapText="1"/>
    </xf>
    <xf numFmtId="9" fontId="14" fillId="4" borderId="17" xfId="1" applyFont="1" applyFill="1" applyBorder="1" applyAlignment="1">
      <alignment horizontal="center" vertical="center"/>
    </xf>
    <xf numFmtId="2" fontId="14" fillId="4" borderId="17" xfId="0" applyNumberFormat="1" applyFont="1" applyFill="1" applyBorder="1" applyAlignment="1">
      <alignment horizontal="center" vertical="center"/>
    </xf>
    <xf numFmtId="9" fontId="7" fillId="4" borderId="21" xfId="1" applyFont="1" applyFill="1" applyBorder="1" applyAlignment="1">
      <alignment horizontal="center" vertical="center" wrapText="1"/>
    </xf>
    <xf numFmtId="9" fontId="14" fillId="4" borderId="21" xfId="1" applyFont="1" applyFill="1" applyBorder="1" applyAlignment="1">
      <alignment horizontal="center" vertical="center"/>
    </xf>
    <xf numFmtId="2" fontId="14" fillId="4" borderId="21" xfId="0" applyNumberFormat="1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wrapText="1"/>
    </xf>
    <xf numFmtId="0" fontId="0" fillId="4" borderId="17" xfId="0" applyFill="1" applyBorder="1"/>
    <xf numFmtId="2" fontId="16" fillId="4" borderId="1" xfId="0" applyNumberFormat="1" applyFont="1" applyFill="1" applyBorder="1" applyAlignment="1">
      <alignment horizontal="center" vertical="center"/>
    </xf>
    <xf numFmtId="2" fontId="2" fillId="4" borderId="21" xfId="0" applyNumberFormat="1" applyFont="1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9" fontId="7" fillId="4" borderId="24" xfId="1" applyFont="1" applyFill="1" applyBorder="1" applyAlignment="1">
      <alignment vertical="center" wrapText="1"/>
    </xf>
    <xf numFmtId="9" fontId="14" fillId="4" borderId="24" xfId="1" applyFont="1" applyFill="1" applyBorder="1" applyAlignment="1">
      <alignment vertical="center"/>
    </xf>
    <xf numFmtId="2" fontId="14" fillId="4" borderId="24" xfId="0" applyNumberFormat="1" applyFont="1" applyFill="1" applyBorder="1" applyAlignment="1">
      <alignment vertical="center"/>
    </xf>
    <xf numFmtId="9" fontId="7" fillId="4" borderId="5" xfId="1" applyFont="1" applyFill="1" applyBorder="1" applyAlignment="1">
      <alignment vertical="center" wrapText="1"/>
    </xf>
    <xf numFmtId="9" fontId="14" fillId="4" borderId="5" xfId="1" applyFont="1" applyFill="1" applyBorder="1" applyAlignment="1">
      <alignment vertical="center"/>
    </xf>
    <xf numFmtId="0" fontId="3" fillId="4" borderId="5" xfId="0" applyFont="1" applyFill="1" applyBorder="1" applyAlignment="1">
      <alignment vertical="center"/>
    </xf>
    <xf numFmtId="0" fontId="14" fillId="4" borderId="5" xfId="0" applyFont="1" applyFill="1" applyBorder="1" applyAlignment="1">
      <alignment vertical="center"/>
    </xf>
    <xf numFmtId="9" fontId="0" fillId="4" borderId="1" xfId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9" fontId="2" fillId="4" borderId="1" xfId="1" applyNumberFormat="1" applyFont="1" applyFill="1" applyBorder="1" applyAlignment="1">
      <alignment horizontal="center" vertical="center"/>
    </xf>
    <xf numFmtId="0" fontId="6" fillId="4" borderId="1" xfId="1" applyNumberFormat="1" applyFont="1" applyFill="1" applyBorder="1" applyAlignment="1">
      <alignment horizontal="center" vertical="center"/>
    </xf>
    <xf numFmtId="9" fontId="6" fillId="4" borderId="1" xfId="1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4" borderId="1" xfId="0" applyFont="1" applyFill="1" applyBorder="1"/>
    <xf numFmtId="0" fontId="0" fillId="4" borderId="2" xfId="0" applyFont="1" applyFill="1" applyBorder="1"/>
    <xf numFmtId="0" fontId="6" fillId="4" borderId="1" xfId="0" applyFont="1" applyFill="1" applyBorder="1" applyAlignment="1">
      <alignment horizontal="center" vertical="center"/>
    </xf>
    <xf numFmtId="10" fontId="14" fillId="4" borderId="1" xfId="0" applyNumberFormat="1" applyFont="1" applyFill="1" applyBorder="1" applyAlignment="1">
      <alignment horizontal="center" vertical="center"/>
    </xf>
    <xf numFmtId="2" fontId="14" fillId="4" borderId="2" xfId="0" applyNumberFormat="1" applyFont="1" applyFill="1" applyBorder="1"/>
    <xf numFmtId="0" fontId="2" fillId="4" borderId="1" xfId="0" applyFont="1" applyFill="1" applyBorder="1" applyAlignment="1">
      <alignment horizont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32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 vertical="center" wrapText="1"/>
    </xf>
    <xf numFmtId="0" fontId="0" fillId="0" borderId="0" xfId="0"/>
    <xf numFmtId="0" fontId="2" fillId="4" borderId="5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0" fontId="14" fillId="4" borderId="24" xfId="0" applyFont="1" applyFill="1" applyBorder="1" applyAlignment="1">
      <alignment horizontal="center" vertical="center"/>
    </xf>
    <xf numFmtId="0" fontId="0" fillId="4" borderId="24" xfId="0" applyFill="1" applyBorder="1"/>
    <xf numFmtId="0" fontId="0" fillId="4" borderId="9" xfId="0" applyFill="1" applyBorder="1" applyAlignment="1">
      <alignment horizontal="center" vertical="center"/>
    </xf>
    <xf numFmtId="0" fontId="0" fillId="4" borderId="5" xfId="0" applyFont="1" applyFill="1" applyBorder="1"/>
    <xf numFmtId="0" fontId="0" fillId="4" borderId="0" xfId="0" applyFill="1" applyBorder="1"/>
    <xf numFmtId="0" fontId="0" fillId="4" borderId="3" xfId="0" applyFill="1" applyBorder="1"/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15" fillId="4" borderId="48" xfId="0" applyFont="1" applyFill="1" applyBorder="1"/>
    <xf numFmtId="0" fontId="15" fillId="4" borderId="48" xfId="0" applyFont="1" applyFill="1" applyBorder="1" applyAlignment="1">
      <alignment horizontal="center" vertical="center"/>
    </xf>
    <xf numFmtId="0" fontId="15" fillId="4" borderId="49" xfId="0" applyFont="1" applyFill="1" applyBorder="1" applyAlignment="1">
      <alignment horizontal="center" vertical="center"/>
    </xf>
    <xf numFmtId="0" fontId="0" fillId="4" borderId="8" xfId="0" applyFill="1" applyBorder="1"/>
    <xf numFmtId="0" fontId="0" fillId="4" borderId="8" xfId="0" applyFill="1" applyBorder="1" applyAlignment="1">
      <alignment horizontal="center" vertical="center"/>
    </xf>
    <xf numFmtId="0" fontId="15" fillId="4" borderId="50" xfId="0" applyFont="1" applyFill="1" applyBorder="1"/>
    <xf numFmtId="0" fontId="15" fillId="4" borderId="51" xfId="0" applyFont="1" applyFill="1" applyBorder="1" applyAlignment="1">
      <alignment horizontal="center" vertical="center"/>
    </xf>
    <xf numFmtId="0" fontId="0" fillId="4" borderId="5" xfId="0" applyFill="1" applyBorder="1" applyAlignment="1"/>
    <xf numFmtId="0" fontId="0" fillId="4" borderId="5" xfId="0" applyFill="1" applyBorder="1" applyAlignment="1">
      <alignment horizontal="center"/>
    </xf>
    <xf numFmtId="0" fontId="14" fillId="4" borderId="17" xfId="0" applyFont="1" applyFill="1" applyBorder="1" applyAlignment="1">
      <alignment horizontal="center" vertical="center"/>
    </xf>
    <xf numFmtId="0" fontId="14" fillId="4" borderId="21" xfId="0" applyFont="1" applyFill="1" applyBorder="1" applyAlignment="1">
      <alignment horizontal="center" vertical="center"/>
    </xf>
    <xf numFmtId="0" fontId="0" fillId="4" borderId="21" xfId="0" applyFill="1" applyBorder="1"/>
    <xf numFmtId="0" fontId="14" fillId="4" borderId="24" xfId="0" applyFont="1" applyFill="1" applyBorder="1" applyAlignment="1">
      <alignment vertical="center"/>
    </xf>
    <xf numFmtId="0" fontId="0" fillId="4" borderId="24" xfId="0" applyFill="1" applyBorder="1" applyAlignment="1">
      <alignment vertical="center"/>
    </xf>
    <xf numFmtId="2" fontId="16" fillId="4" borderId="24" xfId="0" applyNumberFormat="1" applyFont="1" applyFill="1" applyBorder="1" applyAlignment="1">
      <alignment vertical="center"/>
    </xf>
    <xf numFmtId="0" fontId="0" fillId="4" borderId="5" xfId="0" applyFill="1" applyBorder="1" applyAlignment="1">
      <alignment vertical="center"/>
    </xf>
    <xf numFmtId="0" fontId="0" fillId="4" borderId="2" xfId="0" applyFill="1" applyBorder="1" applyAlignment="1">
      <alignment horizontal="center" vertical="center"/>
    </xf>
    <xf numFmtId="9" fontId="3" fillId="4" borderId="1" xfId="1" applyFont="1" applyFill="1" applyBorder="1" applyAlignment="1">
      <alignment horizontal="center" vertical="center" textRotation="90" wrapText="1"/>
    </xf>
    <xf numFmtId="9" fontId="0" fillId="4" borderId="1" xfId="0" applyNumberForma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textRotation="90" wrapText="1"/>
    </xf>
    <xf numFmtId="0" fontId="2" fillId="4" borderId="1" xfId="0" applyFont="1" applyFill="1" applyBorder="1"/>
    <xf numFmtId="0" fontId="2" fillId="4" borderId="1" xfId="0" applyNumberFormat="1" applyFont="1" applyFill="1" applyBorder="1" applyAlignment="1">
      <alignment horizontal="center" vertical="center"/>
    </xf>
    <xf numFmtId="9" fontId="2" fillId="4" borderId="1" xfId="1" applyFont="1" applyFill="1" applyBorder="1" applyAlignment="1">
      <alignment horizontal="center" vertical="center"/>
    </xf>
    <xf numFmtId="9" fontId="2" fillId="4" borderId="1" xfId="1" applyNumberFormat="1" applyFont="1" applyFill="1" applyBorder="1" applyAlignment="1">
      <alignment horizontal="center" vertical="center" wrapText="1"/>
    </xf>
    <xf numFmtId="0" fontId="0" fillId="4" borderId="2" xfId="0" applyFill="1" applyBorder="1"/>
    <xf numFmtId="0" fontId="14" fillId="4" borderId="43" xfId="0" applyNumberFormat="1" applyFont="1" applyFill="1" applyBorder="1" applyAlignment="1">
      <alignment horizontal="center" vertical="center"/>
    </xf>
    <xf numFmtId="0" fontId="14" fillId="4" borderId="43" xfId="0" applyFont="1" applyFill="1" applyBorder="1" applyAlignment="1">
      <alignment horizontal="center" vertical="center"/>
    </xf>
    <xf numFmtId="0" fontId="0" fillId="4" borderId="43" xfId="0" applyFill="1" applyBorder="1" applyAlignment="1">
      <alignment horizontal="center" vertical="center"/>
    </xf>
    <xf numFmtId="0" fontId="2" fillId="4" borderId="24" xfId="0" applyFont="1" applyFill="1" applyBorder="1" applyAlignment="1">
      <alignment wrapText="1"/>
    </xf>
    <xf numFmtId="2" fontId="2" fillId="4" borderId="9" xfId="0" applyNumberFormat="1" applyFont="1" applyFill="1" applyBorder="1"/>
    <xf numFmtId="2" fontId="2" fillId="4" borderId="1" xfId="0" applyNumberFormat="1" applyFont="1" applyFill="1" applyBorder="1"/>
    <xf numFmtId="2" fontId="2" fillId="4" borderId="1" xfId="0" applyNumberFormat="1" applyFont="1" applyFill="1" applyBorder="1" applyAlignment="1">
      <alignment horizontal="center" vertical="center"/>
    </xf>
    <xf numFmtId="2" fontId="2" fillId="4" borderId="5" xfId="0" applyNumberFormat="1" applyFont="1" applyFill="1" applyBorder="1" applyAlignment="1">
      <alignment horizontal="center" vertical="center"/>
    </xf>
    <xf numFmtId="2" fontId="2" fillId="4" borderId="5" xfId="0" applyNumberFormat="1" applyFont="1" applyFill="1" applyBorder="1"/>
    <xf numFmtId="2" fontId="2" fillId="4" borderId="16" xfId="0" applyNumberFormat="1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wrapText="1"/>
    </xf>
    <xf numFmtId="0" fontId="2" fillId="4" borderId="5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0" fillId="4" borderId="1" xfId="0" applyFill="1" applyBorder="1" applyAlignment="1">
      <alignment horizontal="right" vertical="center"/>
    </xf>
    <xf numFmtId="0" fontId="2" fillId="4" borderId="16" xfId="0" applyFont="1" applyFill="1" applyBorder="1"/>
    <xf numFmtId="0" fontId="2" fillId="4" borderId="16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wrapText="1"/>
    </xf>
    <xf numFmtId="0" fontId="2" fillId="4" borderId="9" xfId="0" applyFont="1" applyFill="1" applyBorder="1" applyAlignment="1">
      <alignment wrapText="1"/>
    </xf>
    <xf numFmtId="0" fontId="15" fillId="4" borderId="47" xfId="0" applyFont="1" applyFill="1" applyBorder="1"/>
    <xf numFmtId="0" fontId="16" fillId="4" borderId="1" xfId="0" applyFont="1" applyFill="1" applyBorder="1" applyAlignment="1">
      <alignment wrapText="1"/>
    </xf>
    <xf numFmtId="2" fontId="16" fillId="4" borderId="1" xfId="0" applyNumberFormat="1" applyFont="1" applyFill="1" applyBorder="1"/>
    <xf numFmtId="0" fontId="16" fillId="4" borderId="5" xfId="0" applyFont="1" applyFill="1" applyBorder="1" applyAlignment="1">
      <alignment wrapText="1"/>
    </xf>
    <xf numFmtId="2" fontId="16" fillId="4" borderId="5" xfId="0" applyNumberFormat="1" applyFont="1" applyFill="1" applyBorder="1"/>
    <xf numFmtId="2" fontId="16" fillId="4" borderId="16" xfId="0" applyNumberFormat="1" applyFont="1" applyFill="1" applyBorder="1"/>
    <xf numFmtId="0" fontId="16" fillId="4" borderId="1" xfId="0" applyFont="1" applyFill="1" applyBorder="1" applyAlignment="1">
      <alignment horizontal="center" wrapText="1"/>
    </xf>
    <xf numFmtId="0" fontId="16" fillId="4" borderId="16" xfId="0" applyFont="1" applyFill="1" applyBorder="1"/>
    <xf numFmtId="0" fontId="16" fillId="4" borderId="5" xfId="0" applyFont="1" applyFill="1" applyBorder="1"/>
    <xf numFmtId="0" fontId="15" fillId="4" borderId="37" xfId="0" applyFont="1" applyFill="1" applyBorder="1"/>
    <xf numFmtId="49" fontId="18" fillId="4" borderId="1" xfId="0" applyNumberFormat="1" applyFont="1" applyFill="1" applyBorder="1" applyAlignment="1">
      <alignment horizontal="center" vertical="center" wrapText="1"/>
    </xf>
    <xf numFmtId="49" fontId="18" fillId="4" borderId="5" xfId="0" applyNumberFormat="1" applyFont="1" applyFill="1" applyBorder="1" applyAlignment="1">
      <alignment horizontal="center" vertical="center" wrapText="1"/>
    </xf>
    <xf numFmtId="49" fontId="18" fillId="4" borderId="1" xfId="0" applyNumberFormat="1" applyFont="1" applyFill="1" applyBorder="1" applyAlignment="1">
      <alignment wrapText="1"/>
    </xf>
    <xf numFmtId="2" fontId="16" fillId="4" borderId="17" xfId="0" applyNumberFormat="1" applyFont="1" applyFill="1" applyBorder="1"/>
    <xf numFmtId="49" fontId="18" fillId="4" borderId="5" xfId="0" applyNumberFormat="1" applyFont="1" applyFill="1" applyBorder="1" applyAlignment="1">
      <alignment wrapText="1"/>
    </xf>
    <xf numFmtId="2" fontId="16" fillId="4" borderId="5" xfId="0" applyNumberFormat="1" applyFont="1" applyFill="1" applyBorder="1" applyAlignment="1">
      <alignment horizontal="center" vertical="center"/>
    </xf>
    <xf numFmtId="2" fontId="16" fillId="4" borderId="5" xfId="0" applyNumberFormat="1" applyFont="1" applyFill="1" applyBorder="1" applyAlignment="1">
      <alignment vertical="center"/>
    </xf>
    <xf numFmtId="2" fontId="19" fillId="4" borderId="1" xfId="0" applyNumberFormat="1" applyFont="1" applyFill="1" applyBorder="1"/>
    <xf numFmtId="2" fontId="19" fillId="4" borderId="5" xfId="0" applyNumberFormat="1" applyFont="1" applyFill="1" applyBorder="1"/>
    <xf numFmtId="49" fontId="6" fillId="4" borderId="1" xfId="0" applyNumberFormat="1" applyFont="1" applyFill="1" applyBorder="1" applyAlignment="1">
      <alignment wrapText="1"/>
    </xf>
    <xf numFmtId="49" fontId="6" fillId="4" borderId="5" xfId="0" applyNumberFormat="1" applyFont="1" applyFill="1" applyBorder="1" applyAlignment="1">
      <alignment wrapText="1"/>
    </xf>
    <xf numFmtId="0" fontId="0" fillId="4" borderId="1" xfId="0" applyFill="1" applyBorder="1" applyAlignment="1"/>
    <xf numFmtId="0" fontId="2" fillId="4" borderId="5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vertical="center"/>
    </xf>
    <xf numFmtId="0" fontId="2" fillId="4" borderId="52" xfId="0" applyFont="1" applyFill="1" applyBorder="1" applyAlignment="1">
      <alignment horizontal="center" wrapText="1"/>
    </xf>
    <xf numFmtId="0" fontId="2" fillId="4" borderId="10" xfId="0" applyFont="1" applyFill="1" applyBorder="1" applyAlignment="1">
      <alignment horizontal="center" wrapText="1"/>
    </xf>
    <xf numFmtId="0" fontId="2" fillId="4" borderId="9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vertical="center" wrapText="1"/>
    </xf>
    <xf numFmtId="0" fontId="15" fillId="4" borderId="3" xfId="0" applyFont="1" applyFill="1" applyBorder="1"/>
    <xf numFmtId="0" fontId="15" fillId="4" borderId="3" xfId="0" applyFont="1" applyFill="1" applyBorder="1" applyAlignment="1">
      <alignment horizontal="center" vertical="center"/>
    </xf>
    <xf numFmtId="0" fontId="0" fillId="4" borderId="59" xfId="0" applyFill="1" applyBorder="1"/>
    <xf numFmtId="0" fontId="2" fillId="4" borderId="60" xfId="0" applyFont="1" applyFill="1" applyBorder="1"/>
    <xf numFmtId="0" fontId="7" fillId="4" borderId="60" xfId="0" applyFont="1" applyFill="1" applyBorder="1" applyAlignment="1">
      <alignment horizontal="center" vertical="center" wrapText="1"/>
    </xf>
    <xf numFmtId="0" fontId="3" fillId="4" borderId="60" xfId="0" applyFont="1" applyFill="1" applyBorder="1"/>
    <xf numFmtId="0" fontId="0" fillId="4" borderId="60" xfId="0" applyFill="1" applyBorder="1"/>
    <xf numFmtId="0" fontId="0" fillId="4" borderId="53" xfId="0" applyFill="1" applyBorder="1" applyAlignment="1">
      <alignment horizontal="center" vertical="center"/>
    </xf>
    <xf numFmtId="0" fontId="0" fillId="4" borderId="56" xfId="0" applyFill="1" applyBorder="1"/>
    <xf numFmtId="0" fontId="0" fillId="4" borderId="62" xfId="0" applyFill="1" applyBorder="1" applyAlignment="1">
      <alignment horizontal="center" vertical="center"/>
    </xf>
    <xf numFmtId="0" fontId="0" fillId="4" borderId="53" xfId="0" applyFill="1" applyBorder="1" applyAlignment="1">
      <alignment horizontal="center" vertical="center"/>
    </xf>
    <xf numFmtId="0" fontId="0" fillId="4" borderId="23" xfId="0" applyFill="1" applyBorder="1"/>
    <xf numFmtId="0" fontId="2" fillId="4" borderId="30" xfId="0" applyFont="1" applyFill="1" applyBorder="1" applyAlignment="1">
      <alignment horizontal="center" vertical="center" wrapText="1"/>
    </xf>
    <xf numFmtId="0" fontId="0" fillId="4" borderId="27" xfId="0" applyFill="1" applyBorder="1" applyAlignment="1">
      <alignment horizontal="center" vertical="center"/>
    </xf>
    <xf numFmtId="0" fontId="2" fillId="4" borderId="60" xfId="0" applyFont="1" applyFill="1" applyBorder="1" applyAlignment="1">
      <alignment horizontal="center" vertical="center" wrapText="1"/>
    </xf>
    <xf numFmtId="0" fontId="0" fillId="4" borderId="54" xfId="0" applyFill="1" applyBorder="1"/>
    <xf numFmtId="0" fontId="0" fillId="4" borderId="63" xfId="0" applyFill="1" applyBorder="1" applyAlignment="1">
      <alignment horizontal="center" vertical="center"/>
    </xf>
    <xf numFmtId="0" fontId="0" fillId="4" borderId="27" xfId="0" applyFill="1" applyBorder="1" applyAlignment="1">
      <alignment horizontal="center" vertical="center"/>
    </xf>
    <xf numFmtId="0" fontId="16" fillId="4" borderId="30" xfId="0" applyFont="1" applyFill="1" applyBorder="1" applyAlignment="1">
      <alignment vertical="center" wrapText="1"/>
    </xf>
    <xf numFmtId="0" fontId="16" fillId="4" borderId="30" xfId="0" applyFont="1" applyFill="1" applyBorder="1" applyAlignment="1">
      <alignment horizontal="center" vertical="center" wrapText="1"/>
    </xf>
    <xf numFmtId="0" fontId="2" fillId="4" borderId="30" xfId="0" applyFont="1" applyFill="1" applyBorder="1" applyAlignment="1">
      <alignment wrapText="1"/>
    </xf>
    <xf numFmtId="0" fontId="2" fillId="4" borderId="60" xfId="0" applyFont="1" applyFill="1" applyBorder="1" applyAlignment="1">
      <alignment horizontal="center" wrapText="1"/>
    </xf>
    <xf numFmtId="0" fontId="15" fillId="4" borderId="56" xfId="0" applyFont="1" applyFill="1" applyBorder="1"/>
    <xf numFmtId="0" fontId="15" fillId="4" borderId="62" xfId="0" applyFont="1" applyFill="1" applyBorder="1" applyAlignment="1">
      <alignment horizontal="center" vertical="center"/>
    </xf>
    <xf numFmtId="0" fontId="21" fillId="4" borderId="21" xfId="0" applyFont="1" applyFill="1" applyBorder="1" applyAlignment="1">
      <alignment horizontal="center" vertical="center"/>
    </xf>
    <xf numFmtId="0" fontId="22" fillId="4" borderId="21" xfId="0" applyFont="1" applyFill="1" applyBorder="1" applyAlignment="1">
      <alignment horizontal="center" vertical="center"/>
    </xf>
    <xf numFmtId="0" fontId="22" fillId="4" borderId="22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27" xfId="0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 vertical="center"/>
    </xf>
    <xf numFmtId="0" fontId="15" fillId="4" borderId="0" xfId="0" applyFont="1" applyFill="1" applyBorder="1"/>
    <xf numFmtId="0" fontId="15" fillId="4" borderId="64" xfId="0" applyFont="1" applyFill="1" applyBorder="1" applyAlignment="1">
      <alignment horizontal="center" vertical="center"/>
    </xf>
    <xf numFmtId="0" fontId="0" fillId="4" borderId="53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45" xfId="0" applyFill="1" applyBorder="1" applyAlignment="1">
      <alignment horizontal="center" vertical="center"/>
    </xf>
    <xf numFmtId="0" fontId="12" fillId="0" borderId="0" xfId="0" applyFont="1"/>
    <xf numFmtId="0" fontId="23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shrinkToFit="1"/>
    </xf>
    <xf numFmtId="0" fontId="24" fillId="5" borderId="0" xfId="0" applyFont="1" applyFill="1" applyBorder="1" applyAlignment="1">
      <alignment horizontal="center" shrinkToFit="1"/>
    </xf>
    <xf numFmtId="0" fontId="24" fillId="4" borderId="0" xfId="0" applyFont="1" applyFill="1" applyBorder="1" applyAlignment="1">
      <alignment shrinkToFit="1"/>
    </xf>
    <xf numFmtId="0" fontId="24" fillId="6" borderId="0" xfId="0" applyFont="1" applyFill="1" applyBorder="1" applyAlignment="1">
      <alignment horizontal="center" shrinkToFit="1"/>
    </xf>
    <xf numFmtId="0" fontId="6" fillId="0" borderId="0" xfId="0" applyFont="1" applyAlignment="1">
      <alignment shrinkToFit="1"/>
    </xf>
    <xf numFmtId="0" fontId="6" fillId="0" borderId="0" xfId="0" applyFont="1"/>
    <xf numFmtId="0" fontId="25" fillId="0" borderId="0" xfId="0" applyFont="1" applyAlignment="1">
      <alignment horizontal="center" vertical="center"/>
    </xf>
    <xf numFmtId="0" fontId="6" fillId="0" borderId="40" xfId="0" applyFont="1" applyBorder="1" applyAlignment="1">
      <alignment horizontal="right"/>
    </xf>
    <xf numFmtId="0" fontId="25" fillId="0" borderId="8" xfId="0" applyFont="1" applyBorder="1" applyAlignment="1">
      <alignment horizontal="center" vertical="center"/>
    </xf>
    <xf numFmtId="0" fontId="26" fillId="0" borderId="0" xfId="0" applyFont="1"/>
    <xf numFmtId="166" fontId="6" fillId="0" borderId="40" xfId="0" applyNumberFormat="1" applyFont="1" applyBorder="1" applyAlignment="1">
      <alignment horizontal="center" vertical="center"/>
    </xf>
    <xf numFmtId="0" fontId="12" fillId="0" borderId="40" xfId="0" applyFont="1" applyBorder="1"/>
    <xf numFmtId="0" fontId="25" fillId="0" borderId="0" xfId="0" applyFont="1"/>
    <xf numFmtId="0" fontId="27" fillId="0" borderId="0" xfId="0" applyFont="1"/>
    <xf numFmtId="0" fontId="28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9" fillId="0" borderId="0" xfId="0" applyFont="1"/>
    <xf numFmtId="0" fontId="31" fillId="0" borderId="0" xfId="0" applyFont="1" applyBorder="1" applyAlignment="1">
      <alignment horizontal="center"/>
    </xf>
    <xf numFmtId="0" fontId="29" fillId="0" borderId="0" xfId="0" applyFont="1" applyAlignment="1">
      <alignment horizontal="right" vertical="center"/>
    </xf>
    <xf numFmtId="0" fontId="0" fillId="4" borderId="4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7" borderId="60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7" fillId="7" borderId="1" xfId="1" applyNumberFormat="1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9" fontId="7" fillId="7" borderId="1" xfId="1" applyFont="1" applyFill="1" applyBorder="1" applyAlignment="1">
      <alignment horizontal="center" vertical="center"/>
    </xf>
    <xf numFmtId="0" fontId="14" fillId="7" borderId="1" xfId="0" applyFont="1" applyFill="1" applyBorder="1" applyAlignment="1">
      <alignment horizontal="center" vertical="center"/>
    </xf>
    <xf numFmtId="9" fontId="14" fillId="7" borderId="1" xfId="1" applyFont="1" applyFill="1" applyBorder="1" applyAlignment="1">
      <alignment horizontal="center" vertical="center"/>
    </xf>
    <xf numFmtId="9" fontId="3" fillId="7" borderId="1" xfId="1" applyNumberFormat="1" applyFont="1" applyFill="1" applyBorder="1" applyAlignment="1">
      <alignment horizontal="center" vertical="center"/>
    </xf>
    <xf numFmtId="0" fontId="14" fillId="7" borderId="1" xfId="0" applyFont="1" applyFill="1" applyBorder="1"/>
    <xf numFmtId="0" fontId="14" fillId="7" borderId="2" xfId="0" applyFont="1" applyFill="1" applyBorder="1"/>
    <xf numFmtId="0" fontId="0" fillId="7" borderId="43" xfId="0" applyFill="1" applyBorder="1" applyAlignment="1">
      <alignment horizontal="center" vertical="center"/>
    </xf>
    <xf numFmtId="0" fontId="2" fillId="7" borderId="30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0" fillId="7" borderId="5" xfId="0" applyFill="1" applyBorder="1" applyAlignment="1">
      <alignment vertical="center"/>
    </xf>
    <xf numFmtId="0" fontId="2" fillId="7" borderId="5" xfId="0" applyFont="1" applyFill="1" applyBorder="1" applyAlignment="1">
      <alignment vertical="center"/>
    </xf>
    <xf numFmtId="9" fontId="7" fillId="7" borderId="5" xfId="1" applyFont="1" applyFill="1" applyBorder="1" applyAlignment="1">
      <alignment vertical="center" wrapText="1"/>
    </xf>
    <xf numFmtId="0" fontId="14" fillId="7" borderId="5" xfId="0" applyFont="1" applyFill="1" applyBorder="1" applyAlignment="1">
      <alignment vertical="center"/>
    </xf>
    <xf numFmtId="9" fontId="14" fillId="7" borderId="5" xfId="1" applyFont="1" applyFill="1" applyBorder="1" applyAlignment="1">
      <alignment vertical="center"/>
    </xf>
    <xf numFmtId="0" fontId="0" fillId="7" borderId="5" xfId="0" applyFont="1" applyFill="1" applyBorder="1" applyAlignment="1">
      <alignment vertical="center"/>
    </xf>
    <xf numFmtId="0" fontId="3" fillId="7" borderId="5" xfId="0" applyFont="1" applyFill="1" applyBorder="1" applyAlignment="1">
      <alignment vertical="center"/>
    </xf>
    <xf numFmtId="0" fontId="0" fillId="7" borderId="27" xfId="0" applyFill="1" applyBorder="1" applyAlignment="1">
      <alignment vertical="center"/>
    </xf>
    <xf numFmtId="0" fontId="14" fillId="0" borderId="0" xfId="0" applyFont="1"/>
    <xf numFmtId="0" fontId="3" fillId="0" borderId="40" xfId="0" applyFont="1" applyBorder="1"/>
    <xf numFmtId="0" fontId="3" fillId="0" borderId="0" xfId="0" applyFont="1" applyBorder="1"/>
    <xf numFmtId="2" fontId="2" fillId="4" borderId="16" xfId="0" applyNumberFormat="1" applyFont="1" applyFill="1" applyBorder="1" applyAlignment="1">
      <alignment vertical="center"/>
    </xf>
    <xf numFmtId="0" fontId="0" fillId="4" borderId="16" xfId="0" applyFill="1" applyBorder="1" applyAlignment="1">
      <alignment vertical="center"/>
    </xf>
    <xf numFmtId="0" fontId="0" fillId="4" borderId="17" xfId="0" applyFill="1" applyBorder="1" applyAlignment="1">
      <alignment vertical="center"/>
    </xf>
    <xf numFmtId="2" fontId="13" fillId="4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textRotation="90" wrapText="1"/>
    </xf>
    <xf numFmtId="0" fontId="3" fillId="0" borderId="5" xfId="0" applyFont="1" applyBorder="1" applyAlignment="1">
      <alignment horizontal="center" textRotation="90" wrapText="1"/>
    </xf>
    <xf numFmtId="0" fontId="8" fillId="0" borderId="18" xfId="0" applyNumberFormat="1" applyFont="1" applyBorder="1" applyAlignment="1">
      <alignment horizontal="center" vertical="center"/>
    </xf>
    <xf numFmtId="0" fontId="8" fillId="0" borderId="27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8" fillId="0" borderId="22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8" fillId="0" borderId="26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textRotation="90" wrapText="1"/>
    </xf>
    <xf numFmtId="0" fontId="4" fillId="0" borderId="9" xfId="0" applyFont="1" applyBorder="1" applyAlignment="1">
      <alignment horizontal="center" textRotation="90"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textRotation="90" wrapText="1"/>
    </xf>
    <xf numFmtId="0" fontId="5" fillId="0" borderId="5" xfId="0" applyFont="1" applyBorder="1" applyAlignment="1">
      <alignment horizontal="center" textRotation="90" wrapText="1"/>
    </xf>
    <xf numFmtId="0" fontId="2" fillId="0" borderId="6" xfId="0" applyFont="1" applyBorder="1" applyAlignment="1">
      <alignment horizontal="center" textRotation="90"/>
    </xf>
    <xf numFmtId="0" fontId="2" fillId="0" borderId="7" xfId="0" applyFont="1" applyBorder="1" applyAlignment="1">
      <alignment horizontal="center" textRotation="90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1" xfId="0" applyFont="1" applyBorder="1" applyAlignment="1">
      <alignment horizontal="center" textRotation="90" wrapText="1"/>
    </xf>
    <xf numFmtId="0" fontId="2" fillId="0" borderId="5" xfId="0" applyFont="1" applyBorder="1" applyAlignment="1">
      <alignment horizontal="center" textRotation="90" wrapText="1"/>
    </xf>
    <xf numFmtId="0" fontId="2" fillId="0" borderId="8" xfId="0" applyFont="1" applyBorder="1" applyAlignment="1">
      <alignment horizontal="center" textRotation="90"/>
    </xf>
    <xf numFmtId="0" fontId="4" fillId="0" borderId="10" xfId="0" applyFont="1" applyBorder="1" applyAlignment="1">
      <alignment horizontal="center" textRotation="90" wrapText="1"/>
    </xf>
    <xf numFmtId="0" fontId="4" fillId="0" borderId="0" xfId="0" applyFont="1" applyBorder="1" applyAlignment="1">
      <alignment horizontal="center" textRotation="90" wrapText="1"/>
    </xf>
    <xf numFmtId="0" fontId="4" fillId="0" borderId="11" xfId="0" applyFont="1" applyBorder="1" applyAlignment="1">
      <alignment horizontal="center" textRotation="90" wrapText="1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6" fillId="0" borderId="17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/>
    </xf>
    <xf numFmtId="0" fontId="12" fillId="0" borderId="32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2" fontId="8" fillId="0" borderId="18" xfId="0" applyNumberFormat="1" applyFont="1" applyFill="1" applyBorder="1" applyAlignment="1">
      <alignment horizontal="center" vertical="center"/>
    </xf>
    <xf numFmtId="2" fontId="8" fillId="0" borderId="27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8" fillId="0" borderId="18" xfId="0" applyNumberFormat="1" applyFont="1" applyFill="1" applyBorder="1" applyAlignment="1">
      <alignment horizontal="center" vertical="center"/>
    </xf>
    <xf numFmtId="0" fontId="8" fillId="0" borderId="22" xfId="0" applyNumberFormat="1" applyFont="1" applyFill="1" applyBorder="1" applyAlignment="1">
      <alignment horizontal="center" vertical="center"/>
    </xf>
    <xf numFmtId="0" fontId="8" fillId="0" borderId="34" xfId="0" applyNumberFormat="1" applyFont="1" applyBorder="1" applyAlignment="1">
      <alignment horizontal="center" vertical="center"/>
    </xf>
    <xf numFmtId="0" fontId="8" fillId="0" borderId="35" xfId="0" applyNumberFormat="1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12" fillId="0" borderId="36" xfId="0" applyFont="1" applyFill="1" applyBorder="1" applyAlignment="1">
      <alignment horizontal="center"/>
    </xf>
    <xf numFmtId="0" fontId="12" fillId="0" borderId="38" xfId="0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 wrapText="1"/>
    </xf>
    <xf numFmtId="0" fontId="6" fillId="0" borderId="39" xfId="0" applyFont="1" applyFill="1" applyBorder="1" applyAlignment="1">
      <alignment horizontal="center" wrapText="1"/>
    </xf>
    <xf numFmtId="0" fontId="12" fillId="0" borderId="39" xfId="0" applyFont="1" applyFill="1" applyBorder="1" applyAlignment="1">
      <alignment horizontal="center" wrapText="1"/>
    </xf>
    <xf numFmtId="0" fontId="10" fillId="0" borderId="36" xfId="0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8" fillId="0" borderId="34" xfId="0" applyNumberFormat="1" applyFont="1" applyFill="1" applyBorder="1" applyAlignment="1">
      <alignment horizontal="center" vertical="center"/>
    </xf>
    <xf numFmtId="0" fontId="8" fillId="0" borderId="35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2" fillId="0" borderId="40" xfId="0" applyFont="1" applyBorder="1" applyAlignment="1">
      <alignment horizontal="center" textRotation="90" wrapText="1"/>
    </xf>
    <xf numFmtId="0" fontId="8" fillId="0" borderId="2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0" fillId="3" borderId="44" xfId="0" applyFill="1" applyBorder="1" applyAlignment="1">
      <alignment horizontal="center" vertical="center"/>
    </xf>
    <xf numFmtId="0" fontId="0" fillId="3" borderId="45" xfId="0" applyFill="1" applyBorder="1" applyAlignment="1">
      <alignment horizontal="center" vertical="center"/>
    </xf>
    <xf numFmtId="0" fontId="0" fillId="3" borderId="46" xfId="0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textRotation="90"/>
    </xf>
    <xf numFmtId="0" fontId="0" fillId="0" borderId="9" xfId="0" applyBorder="1" applyAlignment="1">
      <alignment horizontal="center" textRotation="90"/>
    </xf>
    <xf numFmtId="0" fontId="0" fillId="0" borderId="41" xfId="0" applyBorder="1" applyAlignment="1">
      <alignment horizontal="center" textRotation="90"/>
    </xf>
    <xf numFmtId="0" fontId="0" fillId="0" borderId="1" xfId="0" applyBorder="1" applyAlignment="1">
      <alignment horizontal="center" vertical="center" wrapText="1"/>
    </xf>
    <xf numFmtId="0" fontId="14" fillId="4" borderId="53" xfId="0" applyFont="1" applyFill="1" applyBorder="1" applyAlignment="1">
      <alignment horizontal="center" vertical="center"/>
    </xf>
    <xf numFmtId="0" fontId="14" fillId="4" borderId="27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14" fillId="4" borderId="18" xfId="0" applyFont="1" applyFill="1" applyBorder="1" applyAlignment="1">
      <alignment horizontal="center" vertical="center"/>
    </xf>
    <xf numFmtId="0" fontId="14" fillId="4" borderId="22" xfId="0" applyFont="1" applyFill="1" applyBorder="1" applyAlignment="1">
      <alignment horizontal="center" vertical="center"/>
    </xf>
    <xf numFmtId="0" fontId="14" fillId="4" borderId="26" xfId="0" applyFont="1" applyFill="1" applyBorder="1" applyAlignment="1">
      <alignment vertical="center"/>
    </xf>
    <xf numFmtId="0" fontId="14" fillId="4" borderId="27" xfId="0" applyFont="1" applyFill="1" applyBorder="1" applyAlignment="1">
      <alignment vertical="center"/>
    </xf>
    <xf numFmtId="0" fontId="0" fillId="0" borderId="23" xfId="0" applyBorder="1" applyAlignment="1">
      <alignment horizontal="center"/>
    </xf>
    <xf numFmtId="0" fontId="0" fillId="0" borderId="0" xfId="0" applyAlignment="1">
      <alignment horizontal="center"/>
    </xf>
    <xf numFmtId="0" fontId="0" fillId="4" borderId="53" xfId="0" applyFill="1" applyBorder="1" applyAlignment="1">
      <alignment horizontal="center" vertical="center"/>
    </xf>
    <xf numFmtId="0" fontId="0" fillId="4" borderId="27" xfId="0" applyFill="1" applyBorder="1" applyAlignment="1">
      <alignment horizontal="center" vertical="center"/>
    </xf>
    <xf numFmtId="0" fontId="0" fillId="4" borderId="53" xfId="0" applyFont="1" applyFill="1" applyBorder="1" applyAlignment="1">
      <alignment horizontal="center" vertical="center"/>
    </xf>
    <xf numFmtId="0" fontId="0" fillId="4" borderId="27" xfId="0" applyFont="1" applyFill="1" applyBorder="1" applyAlignment="1">
      <alignment horizontal="center" vertical="center"/>
    </xf>
    <xf numFmtId="0" fontId="0" fillId="4" borderId="63" xfId="0" applyFill="1" applyBorder="1" applyAlignment="1">
      <alignment horizontal="center" vertical="center"/>
    </xf>
    <xf numFmtId="0" fontId="0" fillId="4" borderId="64" xfId="0" applyFill="1" applyBorder="1" applyAlignment="1">
      <alignment horizontal="center" vertical="center"/>
    </xf>
    <xf numFmtId="0" fontId="0" fillId="4" borderId="65" xfId="0" applyFill="1" applyBorder="1" applyAlignment="1">
      <alignment horizontal="center" vertical="center"/>
    </xf>
    <xf numFmtId="0" fontId="0" fillId="4" borderId="44" xfId="0" applyFill="1" applyBorder="1" applyAlignment="1">
      <alignment horizontal="center" vertical="center"/>
    </xf>
    <xf numFmtId="0" fontId="0" fillId="4" borderId="46" xfId="0" applyFill="1" applyBorder="1" applyAlignment="1">
      <alignment horizontal="center" vertical="center"/>
    </xf>
    <xf numFmtId="0" fontId="0" fillId="7" borderId="44" xfId="0" applyFill="1" applyBorder="1" applyAlignment="1">
      <alignment horizontal="center" vertical="center"/>
    </xf>
    <xf numFmtId="0" fontId="0" fillId="7" borderId="45" xfId="0" applyFill="1" applyBorder="1" applyAlignment="1">
      <alignment horizontal="center" vertical="center"/>
    </xf>
    <xf numFmtId="0" fontId="0" fillId="4" borderId="45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 textRotation="90" wrapText="1"/>
    </xf>
    <xf numFmtId="0" fontId="2" fillId="4" borderId="67" xfId="0" applyFont="1" applyFill="1" applyBorder="1" applyAlignment="1">
      <alignment horizontal="center" vertical="center" textRotation="90" wrapText="1"/>
    </xf>
    <xf numFmtId="0" fontId="2" fillId="4" borderId="26" xfId="0" applyFont="1" applyFill="1" applyBorder="1" applyAlignment="1">
      <alignment horizontal="center" vertical="center" textRotation="90" wrapText="1"/>
    </xf>
    <xf numFmtId="0" fontId="2" fillId="4" borderId="60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32" xfId="0" applyFont="1" applyFill="1" applyBorder="1" applyAlignment="1">
      <alignment horizontal="center" vertical="center" wrapText="1"/>
    </xf>
    <xf numFmtId="0" fontId="21" fillId="4" borderId="66" xfId="0" applyFont="1" applyFill="1" applyBorder="1" applyAlignment="1">
      <alignment horizontal="center" vertical="center"/>
    </xf>
    <xf numFmtId="0" fontId="21" fillId="4" borderId="33" xfId="0" applyFont="1" applyFill="1" applyBorder="1" applyAlignment="1">
      <alignment horizontal="center" vertical="center"/>
    </xf>
    <xf numFmtId="0" fontId="2" fillId="4" borderId="30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textRotation="90" wrapText="1"/>
    </xf>
    <xf numFmtId="0" fontId="2" fillId="4" borderId="9" xfId="0" applyFont="1" applyFill="1" applyBorder="1" applyAlignment="1">
      <alignment horizontal="center" vertical="center" textRotation="90" wrapText="1"/>
    </xf>
    <xf numFmtId="0" fontId="2" fillId="4" borderId="24" xfId="0" applyFont="1" applyFill="1" applyBorder="1" applyAlignment="1">
      <alignment horizontal="center" vertical="center" textRotation="90" wrapText="1"/>
    </xf>
    <xf numFmtId="0" fontId="2" fillId="4" borderId="37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  <xf numFmtId="0" fontId="2" fillId="4" borderId="55" xfId="0" applyFont="1" applyFill="1" applyBorder="1" applyAlignment="1">
      <alignment horizontal="center" vertical="center" wrapText="1"/>
    </xf>
    <xf numFmtId="0" fontId="2" fillId="4" borderId="58" xfId="0" applyFont="1" applyFill="1" applyBorder="1" applyAlignment="1">
      <alignment horizontal="center" vertical="center" textRotation="90"/>
    </xf>
    <xf numFmtId="0" fontId="2" fillId="4" borderId="11" xfId="0" applyFont="1" applyFill="1" applyBorder="1" applyAlignment="1">
      <alignment horizontal="center" vertical="center" textRotation="90"/>
    </xf>
    <xf numFmtId="0" fontId="2" fillId="4" borderId="25" xfId="0" applyFont="1" applyFill="1" applyBorder="1" applyAlignment="1">
      <alignment horizontal="center" vertical="center" textRotation="90"/>
    </xf>
    <xf numFmtId="0" fontId="3" fillId="4" borderId="50" xfId="0" applyFont="1" applyFill="1" applyBorder="1" applyAlignment="1">
      <alignment horizontal="center" vertical="center" textRotation="90" wrapText="1"/>
    </xf>
    <xf numFmtId="0" fontId="3" fillId="4" borderId="0" xfId="0" applyFont="1" applyFill="1" applyBorder="1" applyAlignment="1">
      <alignment horizontal="center" vertical="center" textRotation="90" wrapText="1"/>
    </xf>
    <xf numFmtId="0" fontId="3" fillId="4" borderId="40" xfId="0" applyFont="1" applyFill="1" applyBorder="1" applyAlignment="1">
      <alignment horizontal="center" vertical="center" textRotation="90" wrapText="1"/>
    </xf>
    <xf numFmtId="0" fontId="3" fillId="4" borderId="50" xfId="0" applyNumberFormat="1" applyFont="1" applyFill="1" applyBorder="1" applyAlignment="1">
      <alignment horizontal="center" vertical="center" textRotation="90" wrapText="1"/>
    </xf>
    <xf numFmtId="0" fontId="3" fillId="4" borderId="0" xfId="0" applyNumberFormat="1" applyFont="1" applyFill="1" applyBorder="1" applyAlignment="1">
      <alignment horizontal="center" vertical="center" textRotation="90" wrapText="1"/>
    </xf>
    <xf numFmtId="0" fontId="3" fillId="4" borderId="40" xfId="0" applyNumberFormat="1" applyFont="1" applyFill="1" applyBorder="1" applyAlignment="1">
      <alignment horizontal="center" vertical="center" textRotation="90" wrapText="1"/>
    </xf>
    <xf numFmtId="0" fontId="7" fillId="4" borderId="30" xfId="0" applyFont="1" applyFill="1" applyBorder="1" applyAlignment="1">
      <alignment horizontal="center" vertical="center" wrapTex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61" xfId="0" applyFont="1" applyFill="1" applyBorder="1" applyAlignment="1">
      <alignment horizontal="center" vertical="center" wrapText="1"/>
    </xf>
    <xf numFmtId="0" fontId="6" fillId="4" borderId="60" xfId="0" applyFont="1" applyFill="1" applyBorder="1" applyAlignment="1">
      <alignment horizontal="center" vertical="center" wrapText="1"/>
    </xf>
    <xf numFmtId="0" fontId="7" fillId="4" borderId="60" xfId="0" applyFont="1" applyFill="1" applyBorder="1" applyAlignment="1">
      <alignment horizontal="center" vertical="center" wrapText="1"/>
    </xf>
    <xf numFmtId="2" fontId="0" fillId="4" borderId="44" xfId="0" applyNumberFormat="1" applyFill="1" applyBorder="1" applyAlignment="1">
      <alignment horizontal="center" vertical="center"/>
    </xf>
    <xf numFmtId="0" fontId="7" fillId="4" borderId="60" xfId="0" applyFont="1" applyFill="1" applyBorder="1" applyAlignment="1">
      <alignment horizontal="center" wrapText="1"/>
    </xf>
    <xf numFmtId="0" fontId="7" fillId="7" borderId="60" xfId="0" applyFont="1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textRotation="90"/>
    </xf>
    <xf numFmtId="0" fontId="0" fillId="4" borderId="10" xfId="0" applyFill="1" applyBorder="1" applyAlignment="1">
      <alignment horizontal="center" textRotation="90"/>
    </xf>
    <xf numFmtId="0" fontId="0" fillId="4" borderId="41" xfId="0" applyFill="1" applyBorder="1" applyAlignment="1">
      <alignment horizontal="center" textRotation="90"/>
    </xf>
    <xf numFmtId="0" fontId="0" fillId="4" borderId="1" xfId="0" applyFill="1" applyBorder="1" applyAlignment="1">
      <alignment horizontal="center" vertical="center"/>
    </xf>
    <xf numFmtId="0" fontId="2" fillId="4" borderId="50" xfId="0" applyFont="1" applyFill="1" applyBorder="1" applyAlignment="1">
      <alignment horizontal="center" vertical="center" textRotation="90" wrapText="1"/>
    </xf>
    <xf numFmtId="0" fontId="2" fillId="4" borderId="0" xfId="0" applyFont="1" applyFill="1" applyBorder="1" applyAlignment="1">
      <alignment horizontal="center" vertical="center" textRotation="90" wrapText="1"/>
    </xf>
    <xf numFmtId="0" fontId="2" fillId="4" borderId="40" xfId="0" applyFont="1" applyFill="1" applyBorder="1" applyAlignment="1">
      <alignment horizontal="center" vertical="center" textRotation="90" wrapText="1"/>
    </xf>
    <xf numFmtId="0" fontId="3" fillId="4" borderId="1" xfId="0" applyFont="1" applyFill="1" applyBorder="1" applyAlignment="1">
      <alignment horizontal="center" vertical="center" wrapText="1"/>
    </xf>
    <xf numFmtId="0" fontId="0" fillId="4" borderId="57" xfId="0" applyFill="1" applyBorder="1" applyAlignment="1">
      <alignment horizontal="center"/>
    </xf>
    <xf numFmtId="0" fontId="0" fillId="4" borderId="59" xfId="0" applyFill="1" applyBorder="1" applyAlignment="1">
      <alignment horizontal="center"/>
    </xf>
    <xf numFmtId="0" fontId="0" fillId="4" borderId="31" xfId="0" applyFill="1" applyBorder="1" applyAlignment="1">
      <alignment horizontal="center"/>
    </xf>
    <xf numFmtId="0" fontId="0" fillId="4" borderId="1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wrapText="1"/>
    </xf>
    <xf numFmtId="0" fontId="19" fillId="4" borderId="60" xfId="0" applyFont="1" applyFill="1" applyBorder="1" applyAlignment="1">
      <alignment horizontal="center" vertical="center" wrapText="1"/>
    </xf>
    <xf numFmtId="0" fontId="19" fillId="4" borderId="30" xfId="0" applyFont="1" applyFill="1" applyBorder="1" applyAlignment="1">
      <alignment horizontal="center" vertical="center" wrapText="1"/>
    </xf>
    <xf numFmtId="49" fontId="20" fillId="4" borderId="1" xfId="0" applyNumberFormat="1" applyFont="1" applyFill="1" applyBorder="1" applyAlignment="1">
      <alignment wrapText="1"/>
    </xf>
    <xf numFmtId="49" fontId="20" fillId="4" borderId="5" xfId="0" applyNumberFormat="1" applyFont="1" applyFill="1" applyBorder="1" applyAlignment="1">
      <alignment wrapText="1"/>
    </xf>
    <xf numFmtId="0" fontId="16" fillId="4" borderId="60" xfId="0" applyFont="1" applyFill="1" applyBorder="1" applyAlignment="1">
      <alignment horizontal="center" vertical="center" wrapText="1"/>
    </xf>
    <xf numFmtId="0" fontId="16" fillId="4" borderId="30" xfId="0" applyFont="1" applyFill="1" applyBorder="1" applyAlignment="1">
      <alignment horizontal="center" vertical="center" wrapText="1"/>
    </xf>
    <xf numFmtId="0" fontId="0" fillId="4" borderId="56" xfId="0" applyFill="1" applyBorder="1" applyAlignment="1">
      <alignment horizontal="left"/>
    </xf>
    <xf numFmtId="0" fontId="0" fillId="4" borderId="4" xfId="0" applyFill="1" applyBorder="1" applyAlignment="1">
      <alignment horizontal="left"/>
    </xf>
    <xf numFmtId="49" fontId="18" fillId="4" borderId="1" xfId="0" applyNumberFormat="1" applyFont="1" applyFill="1" applyBorder="1" applyAlignment="1">
      <alignment horizontal="center" wrapText="1"/>
    </xf>
    <xf numFmtId="49" fontId="18" fillId="4" borderId="5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center" shrinkToFit="1"/>
    </xf>
    <xf numFmtId="0" fontId="24" fillId="5" borderId="0" xfId="0" applyFont="1" applyFill="1" applyBorder="1" applyAlignment="1">
      <alignment horizontal="center" shrinkToFit="1"/>
    </xf>
    <xf numFmtId="0" fontId="24" fillId="6" borderId="0" xfId="0" applyFont="1" applyFill="1" applyBorder="1" applyAlignment="1">
      <alignment horizontal="center" shrinkToFit="1"/>
    </xf>
    <xf numFmtId="0" fontId="6" fillId="0" borderId="40" xfId="0" applyFont="1" applyBorder="1" applyAlignment="1">
      <alignment horizontal="center" shrinkToFit="1"/>
    </xf>
    <xf numFmtId="0" fontId="2" fillId="4" borderId="61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wrapText="1"/>
    </xf>
    <xf numFmtId="0" fontId="2" fillId="4" borderId="19" xfId="0" applyFont="1" applyFill="1" applyBorder="1" applyAlignment="1">
      <alignment horizontal="center" vertical="center" wrapText="1"/>
    </xf>
    <xf numFmtId="2" fontId="14" fillId="4" borderId="18" xfId="0" applyNumberFormat="1" applyFont="1" applyFill="1" applyBorder="1" applyAlignment="1">
      <alignment horizontal="center" vertical="center"/>
    </xf>
    <xf numFmtId="0" fontId="0" fillId="4" borderId="56" xfId="0" applyFill="1" applyBorder="1" applyAlignment="1">
      <alignment horizontal="center"/>
    </xf>
    <xf numFmtId="0" fontId="0" fillId="4" borderId="3" xfId="0" applyFill="1" applyBorder="1" applyAlignment="1">
      <alignment horizontal="center"/>
    </xf>
  </cellXfs>
  <cellStyles count="4">
    <cellStyle name="Відсотковий" xfId="1" builtinId="5"/>
    <cellStyle name="Відсотковий 2" xfId="2" xr:uid="{00000000-0005-0000-0000-00002F000000}"/>
    <cellStyle name="Звичайний" xfId="0" builtinId="0"/>
    <cellStyle name="Фінансовий 2" xfId="3" xr:uid="{00000000-0005-0000-0000-000030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0:AH98"/>
  <sheetViews>
    <sheetView zoomScale="70" zoomScaleNormal="70" workbookViewId="0">
      <selection activeCell="J20" sqref="J20"/>
    </sheetView>
  </sheetViews>
  <sheetFormatPr defaultRowHeight="14.4" x14ac:dyDescent="0.3"/>
  <sheetData>
    <row r="10" spans="1:34" x14ac:dyDescent="0.3">
      <c r="A10" s="481" t="s">
        <v>0</v>
      </c>
      <c r="B10" s="483" t="s">
        <v>1</v>
      </c>
      <c r="C10" s="485" t="s">
        <v>2</v>
      </c>
      <c r="D10" s="461" t="s">
        <v>3</v>
      </c>
      <c r="E10" s="461" t="s">
        <v>4</v>
      </c>
      <c r="F10" s="461" t="s">
        <v>5</v>
      </c>
      <c r="G10" s="461" t="s">
        <v>6</v>
      </c>
      <c r="H10" s="485" t="s">
        <v>7</v>
      </c>
      <c r="I10" s="485" t="s">
        <v>8</v>
      </c>
      <c r="J10" s="491" t="s">
        <v>9</v>
      </c>
      <c r="K10" s="491"/>
      <c r="L10" s="491"/>
      <c r="M10" s="491" t="s">
        <v>10</v>
      </c>
      <c r="N10" s="491"/>
      <c r="O10" s="491"/>
      <c r="P10" s="492" t="s">
        <v>11</v>
      </c>
      <c r="Q10" s="493"/>
      <c r="R10" s="493"/>
      <c r="S10" s="493"/>
      <c r="T10" s="493"/>
      <c r="U10" s="493"/>
      <c r="V10" s="493"/>
      <c r="W10" s="493"/>
      <c r="X10" s="494"/>
      <c r="Y10" s="474" t="s">
        <v>12</v>
      </c>
      <c r="Z10" s="476" t="s">
        <v>13</v>
      </c>
      <c r="AA10" s="476"/>
      <c r="AB10" s="476"/>
      <c r="AC10" s="476"/>
      <c r="AD10" s="476"/>
      <c r="AE10" s="476"/>
      <c r="AF10" s="476"/>
      <c r="AG10" s="476"/>
      <c r="AH10" s="477" t="s">
        <v>14</v>
      </c>
    </row>
    <row r="11" spans="1:34" ht="163.19999999999999" thickBot="1" x14ac:dyDescent="0.35">
      <c r="A11" s="482"/>
      <c r="B11" s="484"/>
      <c r="C11" s="486"/>
      <c r="D11" s="462"/>
      <c r="E11" s="462"/>
      <c r="F11" s="462"/>
      <c r="G11" s="462"/>
      <c r="H11" s="486"/>
      <c r="I11" s="486"/>
      <c r="J11" s="1" t="s">
        <v>15</v>
      </c>
      <c r="K11" s="1" t="s">
        <v>16</v>
      </c>
      <c r="L11" s="1" t="s">
        <v>17</v>
      </c>
      <c r="M11" s="2" t="s">
        <v>15</v>
      </c>
      <c r="N11" s="2" t="s">
        <v>16</v>
      </c>
      <c r="O11" s="1" t="s">
        <v>17</v>
      </c>
      <c r="P11" s="3" t="s">
        <v>18</v>
      </c>
      <c r="Q11" s="479" t="s">
        <v>15</v>
      </c>
      <c r="R11" s="480"/>
      <c r="S11" s="479" t="s">
        <v>16</v>
      </c>
      <c r="T11" s="487"/>
      <c r="U11" s="480"/>
      <c r="V11" s="479" t="s">
        <v>17</v>
      </c>
      <c r="W11" s="487"/>
      <c r="X11" s="480"/>
      <c r="Y11" s="475"/>
      <c r="Z11" s="488" t="s">
        <v>19</v>
      </c>
      <c r="AA11" s="489"/>
      <c r="AB11" s="490"/>
      <c r="AC11" s="4" t="s">
        <v>20</v>
      </c>
      <c r="AD11" s="5" t="s">
        <v>21</v>
      </c>
      <c r="AE11" s="4" t="s">
        <v>22</v>
      </c>
      <c r="AF11" s="5" t="s">
        <v>23</v>
      </c>
      <c r="AG11" s="4" t="s">
        <v>24</v>
      </c>
      <c r="AH11" s="478"/>
    </row>
    <row r="12" spans="1:34" ht="15" thickBot="1" x14ac:dyDescent="0.35">
      <c r="A12" s="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8"/>
    </row>
    <row r="13" spans="1:34" ht="27" x14ac:dyDescent="0.3">
      <c r="A13" s="465">
        <v>1</v>
      </c>
      <c r="B13" s="467" t="s">
        <v>25</v>
      </c>
      <c r="C13" s="9" t="s">
        <v>26</v>
      </c>
      <c r="D13" s="9" t="s">
        <v>27</v>
      </c>
      <c r="E13" s="10" t="s">
        <v>28</v>
      </c>
      <c r="F13" s="9">
        <v>37</v>
      </c>
      <c r="G13" s="11">
        <v>0.3</v>
      </c>
      <c r="H13" s="12"/>
      <c r="I13" s="12"/>
      <c r="J13" s="13"/>
      <c r="K13" s="14">
        <v>9</v>
      </c>
      <c r="L13" s="13"/>
      <c r="M13" s="14"/>
      <c r="N13" s="14"/>
      <c r="O13" s="14"/>
      <c r="P13" s="14"/>
      <c r="Q13" s="14"/>
      <c r="R13" s="14"/>
      <c r="S13" s="14">
        <v>9</v>
      </c>
      <c r="T13" s="14"/>
      <c r="U13" s="14"/>
      <c r="V13" s="14"/>
      <c r="W13" s="14"/>
      <c r="X13" s="14"/>
      <c r="Y13" s="14"/>
      <c r="Z13" s="14"/>
      <c r="AA13" s="14"/>
      <c r="AB13" s="13"/>
      <c r="AC13" s="13"/>
      <c r="AD13" s="13"/>
      <c r="AE13" s="13"/>
      <c r="AF13" s="14">
        <v>1</v>
      </c>
      <c r="AG13" s="13"/>
      <c r="AH13" s="463"/>
    </row>
    <row r="14" spans="1:34" ht="15" thickBot="1" x14ac:dyDescent="0.35">
      <c r="A14" s="466"/>
      <c r="B14" s="468"/>
      <c r="C14" s="15" t="s">
        <v>29</v>
      </c>
      <c r="D14" s="16" t="s">
        <v>30</v>
      </c>
      <c r="E14" s="17"/>
      <c r="F14" s="18"/>
      <c r="G14" s="19"/>
      <c r="H14" s="18"/>
      <c r="I14" s="18"/>
      <c r="J14" s="20"/>
      <c r="K14" s="21"/>
      <c r="L14" s="20"/>
      <c r="M14" s="21"/>
      <c r="N14" s="22"/>
      <c r="O14" s="21"/>
      <c r="P14" s="23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0"/>
      <c r="AC14" s="20"/>
      <c r="AD14" s="20"/>
      <c r="AE14" s="20"/>
      <c r="AF14" s="20"/>
      <c r="AG14" s="20"/>
      <c r="AH14" s="469"/>
    </row>
    <row r="15" spans="1:34" ht="40.200000000000003" x14ac:dyDescent="0.3">
      <c r="A15" s="470">
        <v>2</v>
      </c>
      <c r="B15" s="471" t="s">
        <v>31</v>
      </c>
      <c r="C15" s="24" t="s">
        <v>32</v>
      </c>
      <c r="D15" s="25" t="s">
        <v>33</v>
      </c>
      <c r="E15" s="25" t="s">
        <v>28</v>
      </c>
      <c r="F15" s="26">
        <v>10</v>
      </c>
      <c r="G15" s="27">
        <v>0.2</v>
      </c>
      <c r="H15" s="28"/>
      <c r="I15" s="28"/>
      <c r="J15" s="29"/>
      <c r="K15" s="26">
        <v>9</v>
      </c>
      <c r="L15" s="30"/>
      <c r="M15" s="26"/>
      <c r="N15" s="31"/>
      <c r="O15" s="26"/>
      <c r="P15" s="32"/>
      <c r="Q15" s="32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9"/>
      <c r="AC15" s="29"/>
      <c r="AD15" s="26" t="s">
        <v>34</v>
      </c>
      <c r="AE15" s="29"/>
      <c r="AF15" s="29"/>
      <c r="AG15" s="29"/>
      <c r="AH15" s="473"/>
    </row>
    <row r="16" spans="1:34" ht="27.6" thickBot="1" x14ac:dyDescent="0.35">
      <c r="A16" s="470"/>
      <c r="B16" s="472"/>
      <c r="C16" s="33" t="s">
        <v>35</v>
      </c>
      <c r="D16" s="34"/>
      <c r="E16" s="35"/>
      <c r="F16" s="36"/>
      <c r="G16" s="36"/>
      <c r="H16" s="36"/>
      <c r="I16" s="36"/>
      <c r="J16" s="36"/>
      <c r="K16" s="30"/>
      <c r="L16" s="36"/>
      <c r="M16" s="37"/>
      <c r="N16" s="37"/>
      <c r="O16" s="37"/>
      <c r="P16" s="38"/>
      <c r="Q16" s="37"/>
      <c r="R16" s="37"/>
      <c r="S16" s="37">
        <v>9</v>
      </c>
      <c r="T16" s="37"/>
      <c r="U16" s="37"/>
      <c r="V16" s="37"/>
      <c r="W16" s="37"/>
      <c r="X16" s="37"/>
      <c r="Y16" s="37"/>
      <c r="Z16" s="37"/>
      <c r="AA16" s="37"/>
      <c r="AB16" s="39"/>
      <c r="AC16" s="35"/>
      <c r="AD16" s="40"/>
      <c r="AE16" s="39"/>
      <c r="AF16" s="39"/>
      <c r="AG16" s="39"/>
      <c r="AH16" s="464"/>
    </row>
    <row r="17" spans="1:34" ht="27" x14ac:dyDescent="0.3">
      <c r="A17" s="504">
        <v>3</v>
      </c>
      <c r="B17" s="506" t="s">
        <v>36</v>
      </c>
      <c r="C17" s="9" t="s">
        <v>37</v>
      </c>
      <c r="D17" s="10" t="s">
        <v>28</v>
      </c>
      <c r="E17" s="10" t="s">
        <v>28</v>
      </c>
      <c r="F17" s="14">
        <v>27</v>
      </c>
      <c r="G17" s="11">
        <v>0.3</v>
      </c>
      <c r="H17" s="12"/>
      <c r="I17" s="12"/>
      <c r="J17" s="13"/>
      <c r="K17" s="14">
        <v>9</v>
      </c>
      <c r="L17" s="14">
        <v>5</v>
      </c>
      <c r="M17" s="14"/>
      <c r="N17" s="41"/>
      <c r="O17" s="41"/>
      <c r="P17" s="42"/>
      <c r="Q17" s="14"/>
      <c r="R17" s="14"/>
      <c r="S17" s="14"/>
      <c r="T17" s="14"/>
      <c r="U17" s="14"/>
      <c r="V17" s="14"/>
      <c r="W17" s="14"/>
      <c r="X17" s="14"/>
      <c r="Y17" s="14"/>
      <c r="Z17" s="42"/>
      <c r="AA17" s="42"/>
      <c r="AB17" s="13"/>
      <c r="AC17" s="43"/>
      <c r="AD17" s="14" t="s">
        <v>38</v>
      </c>
      <c r="AE17" s="13"/>
      <c r="AF17" s="13"/>
      <c r="AG17" s="13"/>
      <c r="AH17" s="463"/>
    </row>
    <row r="18" spans="1:34" ht="15" thickBot="1" x14ac:dyDescent="0.35">
      <c r="A18" s="505"/>
      <c r="B18" s="507"/>
      <c r="C18" s="44" t="s">
        <v>39</v>
      </c>
      <c r="D18" s="45"/>
      <c r="E18" s="45"/>
      <c r="F18" s="46"/>
      <c r="G18" s="46"/>
      <c r="H18" s="46"/>
      <c r="I18" s="46"/>
      <c r="J18" s="46"/>
      <c r="K18" s="15"/>
      <c r="L18" s="15"/>
      <c r="M18" s="21"/>
      <c r="N18" s="21"/>
      <c r="O18" s="21"/>
      <c r="P18" s="23"/>
      <c r="Q18" s="21"/>
      <c r="R18" s="21"/>
      <c r="S18" s="21"/>
      <c r="T18" s="21"/>
      <c r="U18" s="21"/>
      <c r="V18" s="21"/>
      <c r="W18" s="21"/>
      <c r="X18" s="21"/>
      <c r="Y18" s="21"/>
      <c r="Z18" s="23"/>
      <c r="AA18" s="23"/>
      <c r="AB18" s="20"/>
      <c r="AC18" s="20"/>
      <c r="AD18" s="20"/>
      <c r="AE18" s="20"/>
      <c r="AF18" s="20"/>
      <c r="AG18" s="20"/>
      <c r="AH18" s="469"/>
    </row>
    <row r="19" spans="1:34" ht="40.200000000000003" x14ac:dyDescent="0.3">
      <c r="A19" s="504">
        <v>4</v>
      </c>
      <c r="B19" s="506" t="s">
        <v>40</v>
      </c>
      <c r="C19" s="9" t="s">
        <v>32</v>
      </c>
      <c r="D19" s="10" t="s">
        <v>28</v>
      </c>
      <c r="E19" s="10" t="s">
        <v>28</v>
      </c>
      <c r="F19" s="14">
        <v>14</v>
      </c>
      <c r="G19" s="11">
        <v>0.2</v>
      </c>
      <c r="H19" s="12"/>
      <c r="I19" s="12"/>
      <c r="J19" s="13"/>
      <c r="K19" s="14">
        <v>14</v>
      </c>
      <c r="L19" s="13"/>
      <c r="M19" s="14"/>
      <c r="N19" s="14"/>
      <c r="O19" s="14"/>
      <c r="P19" s="42"/>
      <c r="Q19" s="14"/>
      <c r="R19" s="14"/>
      <c r="S19" s="14">
        <v>8</v>
      </c>
      <c r="T19" s="14"/>
      <c r="U19" s="14"/>
      <c r="V19" s="14"/>
      <c r="W19" s="14"/>
      <c r="X19" s="14"/>
      <c r="Y19" s="14"/>
      <c r="Z19" s="42"/>
      <c r="AA19" s="42"/>
      <c r="AB19" s="13"/>
      <c r="AC19" s="13"/>
      <c r="AD19" s="14" t="s">
        <v>38</v>
      </c>
      <c r="AE19" s="13"/>
      <c r="AF19" s="13"/>
      <c r="AG19" s="13"/>
      <c r="AH19" s="463"/>
    </row>
    <row r="20" spans="1:34" ht="27.6" thickBot="1" x14ac:dyDescent="0.35">
      <c r="A20" s="508"/>
      <c r="B20" s="472"/>
      <c r="C20" s="47" t="s">
        <v>41</v>
      </c>
      <c r="D20" s="35"/>
      <c r="E20" s="35"/>
      <c r="F20" s="36"/>
      <c r="G20" s="36"/>
      <c r="H20" s="36"/>
      <c r="I20" s="36"/>
      <c r="J20" s="36"/>
      <c r="K20" s="48"/>
      <c r="L20" s="34"/>
      <c r="M20" s="37"/>
      <c r="N20" s="37"/>
      <c r="O20" s="37"/>
      <c r="P20" s="38"/>
      <c r="Q20" s="37"/>
      <c r="R20" s="37"/>
      <c r="S20" s="37"/>
      <c r="T20" s="37"/>
      <c r="U20" s="37"/>
      <c r="V20" s="37"/>
      <c r="W20" s="37"/>
      <c r="X20" s="37"/>
      <c r="Y20" s="37"/>
      <c r="Z20" s="38"/>
      <c r="AA20" s="38"/>
      <c r="AB20" s="39"/>
      <c r="AC20" s="39"/>
      <c r="AD20" s="37" t="s">
        <v>42</v>
      </c>
      <c r="AE20" s="39"/>
      <c r="AF20" s="39"/>
      <c r="AG20" s="39"/>
      <c r="AH20" s="464"/>
    </row>
    <row r="21" spans="1:34" ht="27" x14ac:dyDescent="0.3">
      <c r="A21" s="495">
        <v>5</v>
      </c>
      <c r="B21" s="497" t="s">
        <v>43</v>
      </c>
      <c r="C21" s="49" t="s">
        <v>35</v>
      </c>
      <c r="D21" s="50" t="s">
        <v>28</v>
      </c>
      <c r="E21" s="50" t="s">
        <v>28</v>
      </c>
      <c r="F21" s="51">
        <v>37</v>
      </c>
      <c r="G21" s="52">
        <v>0.3</v>
      </c>
      <c r="H21" s="53"/>
      <c r="I21" s="53"/>
      <c r="J21" s="54"/>
      <c r="K21" s="51">
        <v>10</v>
      </c>
      <c r="L21" s="51">
        <v>8</v>
      </c>
      <c r="M21" s="51"/>
      <c r="N21" s="51"/>
      <c r="O21" s="51"/>
      <c r="P21" s="55"/>
      <c r="Q21" s="51"/>
      <c r="R21" s="51"/>
      <c r="S21" s="51">
        <v>10</v>
      </c>
      <c r="T21" s="51"/>
      <c r="U21" s="51"/>
      <c r="V21" s="51">
        <v>8</v>
      </c>
      <c r="W21" s="51"/>
      <c r="X21" s="51"/>
      <c r="Y21" s="51"/>
      <c r="Z21" s="55"/>
      <c r="AA21" s="55" t="s">
        <v>44</v>
      </c>
      <c r="AB21" s="54"/>
      <c r="AC21" s="51"/>
      <c r="AD21" s="54"/>
      <c r="AE21" s="54"/>
      <c r="AF21" s="54"/>
      <c r="AG21" s="13"/>
      <c r="AH21" s="463"/>
    </row>
    <row r="22" spans="1:34" ht="15" thickBot="1" x14ac:dyDescent="0.35">
      <c r="A22" s="496"/>
      <c r="B22" s="498"/>
      <c r="C22" s="56"/>
      <c r="D22" s="57"/>
      <c r="E22" s="57"/>
      <c r="F22" s="58"/>
      <c r="G22" s="58"/>
      <c r="H22" s="58"/>
      <c r="I22" s="58"/>
      <c r="J22" s="58"/>
      <c r="K22" s="59"/>
      <c r="L22" s="59"/>
      <c r="M22" s="60"/>
      <c r="N22" s="60"/>
      <c r="O22" s="60"/>
      <c r="P22" s="61"/>
      <c r="Q22" s="60"/>
      <c r="R22" s="60"/>
      <c r="S22" s="60"/>
      <c r="T22" s="60"/>
      <c r="U22" s="60"/>
      <c r="V22" s="60"/>
      <c r="W22" s="60"/>
      <c r="X22" s="60"/>
      <c r="Y22" s="60"/>
      <c r="Z22" s="61"/>
      <c r="AA22" s="61"/>
      <c r="AB22" s="62"/>
      <c r="AC22" s="62"/>
      <c r="AD22" s="62"/>
      <c r="AE22" s="62"/>
      <c r="AF22" s="62"/>
      <c r="AG22" s="39"/>
      <c r="AH22" s="464"/>
    </row>
    <row r="23" spans="1:34" ht="27" x14ac:dyDescent="0.3">
      <c r="A23" s="495">
        <v>6</v>
      </c>
      <c r="B23" s="497" t="s">
        <v>45</v>
      </c>
      <c r="C23" s="49" t="s">
        <v>35</v>
      </c>
      <c r="D23" s="50" t="s">
        <v>46</v>
      </c>
      <c r="E23" s="50" t="s">
        <v>28</v>
      </c>
      <c r="F23" s="51">
        <v>40</v>
      </c>
      <c r="G23" s="52">
        <v>0.3</v>
      </c>
      <c r="H23" s="53"/>
      <c r="I23" s="53"/>
      <c r="J23" s="54"/>
      <c r="K23" s="51">
        <v>10</v>
      </c>
      <c r="L23" s="51">
        <v>6</v>
      </c>
      <c r="M23" s="51"/>
      <c r="N23" s="51"/>
      <c r="O23" s="51"/>
      <c r="P23" s="55"/>
      <c r="Q23" s="51"/>
      <c r="R23" s="51"/>
      <c r="S23" s="51">
        <v>10</v>
      </c>
      <c r="T23" s="51"/>
      <c r="U23" s="51"/>
      <c r="V23" s="51">
        <v>6</v>
      </c>
      <c r="W23" s="51"/>
      <c r="X23" s="51"/>
      <c r="Y23" s="51"/>
      <c r="Z23" s="55"/>
      <c r="AA23" s="55" t="s">
        <v>47</v>
      </c>
      <c r="AB23" s="54"/>
      <c r="AC23" s="51" t="s">
        <v>48</v>
      </c>
      <c r="AD23" s="54"/>
      <c r="AE23" s="54"/>
      <c r="AF23" s="54"/>
      <c r="AG23" s="13"/>
      <c r="AH23" s="463"/>
    </row>
    <row r="24" spans="1:34" ht="15" thickBot="1" x14ac:dyDescent="0.35">
      <c r="A24" s="503"/>
      <c r="B24" s="498"/>
      <c r="C24" s="56" t="s">
        <v>49</v>
      </c>
      <c r="D24" s="57"/>
      <c r="E24" s="57"/>
      <c r="F24" s="58"/>
      <c r="G24" s="58"/>
      <c r="H24" s="58"/>
      <c r="I24" s="58"/>
      <c r="J24" s="58"/>
      <c r="K24" s="63"/>
      <c r="L24" s="63"/>
      <c r="M24" s="60"/>
      <c r="N24" s="60"/>
      <c r="O24" s="60"/>
      <c r="P24" s="61"/>
      <c r="Q24" s="60"/>
      <c r="R24" s="60"/>
      <c r="S24" s="60"/>
      <c r="T24" s="60"/>
      <c r="U24" s="60"/>
      <c r="V24" s="60"/>
      <c r="W24" s="60"/>
      <c r="X24" s="60"/>
      <c r="Y24" s="60"/>
      <c r="Z24" s="61"/>
      <c r="AA24" s="61"/>
      <c r="AB24" s="62"/>
      <c r="AC24" s="62"/>
      <c r="AD24" s="62"/>
      <c r="AE24" s="62"/>
      <c r="AF24" s="62"/>
      <c r="AG24" s="39"/>
      <c r="AH24" s="464"/>
    </row>
    <row r="25" spans="1:34" ht="27" x14ac:dyDescent="0.3">
      <c r="A25" s="499">
        <v>7</v>
      </c>
      <c r="B25" s="501" t="s">
        <v>50</v>
      </c>
      <c r="C25" s="49" t="s">
        <v>35</v>
      </c>
      <c r="D25" s="50" t="s">
        <v>28</v>
      </c>
      <c r="E25" s="50" t="s">
        <v>28</v>
      </c>
      <c r="F25" s="51">
        <v>23</v>
      </c>
      <c r="G25" s="52">
        <v>0.3</v>
      </c>
      <c r="H25" s="53"/>
      <c r="I25" s="53"/>
      <c r="J25" s="54"/>
      <c r="K25" s="51">
        <v>14.5</v>
      </c>
      <c r="L25" s="51">
        <v>4</v>
      </c>
      <c r="M25" s="51"/>
      <c r="N25" s="51"/>
      <c r="O25" s="51"/>
      <c r="P25" s="55"/>
      <c r="Q25" s="51"/>
      <c r="R25" s="51"/>
      <c r="S25" s="51">
        <v>14.5</v>
      </c>
      <c r="T25" s="51"/>
      <c r="U25" s="51"/>
      <c r="V25" s="51">
        <v>4</v>
      </c>
      <c r="W25" s="51"/>
      <c r="X25" s="51"/>
      <c r="Y25" s="51"/>
      <c r="Z25" s="55"/>
      <c r="AA25" s="55" t="s">
        <v>51</v>
      </c>
      <c r="AB25" s="54"/>
      <c r="AC25" s="51"/>
      <c r="AD25" s="54"/>
      <c r="AE25" s="54"/>
      <c r="AF25" s="54"/>
      <c r="AG25" s="13"/>
      <c r="AH25" s="463"/>
    </row>
    <row r="26" spans="1:34" ht="15" thickBot="1" x14ac:dyDescent="0.35">
      <c r="A26" s="500"/>
      <c r="B26" s="502"/>
      <c r="C26" s="56"/>
      <c r="D26" s="57"/>
      <c r="E26" s="57"/>
      <c r="F26" s="58"/>
      <c r="G26" s="58"/>
      <c r="H26" s="58"/>
      <c r="I26" s="58"/>
      <c r="J26" s="58"/>
      <c r="K26" s="63"/>
      <c r="L26" s="63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1"/>
      <c r="AA26" s="61"/>
      <c r="AB26" s="62"/>
      <c r="AC26" s="62"/>
      <c r="AD26" s="62"/>
      <c r="AE26" s="62"/>
      <c r="AF26" s="62"/>
      <c r="AG26" s="39"/>
      <c r="AH26" s="464"/>
    </row>
    <row r="27" spans="1:34" ht="27" x14ac:dyDescent="0.3">
      <c r="A27" s="495">
        <v>8</v>
      </c>
      <c r="B27" s="497" t="s">
        <v>52</v>
      </c>
      <c r="C27" s="49" t="s">
        <v>35</v>
      </c>
      <c r="D27" s="50" t="s">
        <v>28</v>
      </c>
      <c r="E27" s="50" t="s">
        <v>28</v>
      </c>
      <c r="F27" s="51">
        <v>25</v>
      </c>
      <c r="G27" s="52">
        <v>0.3</v>
      </c>
      <c r="H27" s="53"/>
      <c r="I27" s="53"/>
      <c r="J27" s="54"/>
      <c r="K27" s="51">
        <v>15.5</v>
      </c>
      <c r="L27" s="51">
        <v>2</v>
      </c>
      <c r="M27" s="51"/>
      <c r="N27" s="51"/>
      <c r="O27" s="51"/>
      <c r="P27" s="51"/>
      <c r="Q27" s="51"/>
      <c r="R27" s="51"/>
      <c r="S27" s="51">
        <v>15.5</v>
      </c>
      <c r="T27" s="51"/>
      <c r="U27" s="51"/>
      <c r="V27" s="51">
        <v>2</v>
      </c>
      <c r="W27" s="51"/>
      <c r="X27" s="51"/>
      <c r="Y27" s="51"/>
      <c r="Z27" s="55"/>
      <c r="AA27" s="55" t="s">
        <v>53</v>
      </c>
      <c r="AB27" s="54"/>
      <c r="AC27" s="51" t="s">
        <v>54</v>
      </c>
      <c r="AD27" s="54"/>
      <c r="AE27" s="54"/>
      <c r="AF27" s="54"/>
      <c r="AG27" s="13"/>
      <c r="AH27" s="463"/>
    </row>
    <row r="28" spans="1:34" ht="15" thickBot="1" x14ac:dyDescent="0.35">
      <c r="A28" s="496"/>
      <c r="B28" s="498"/>
      <c r="C28" s="56" t="s">
        <v>49</v>
      </c>
      <c r="D28" s="63"/>
      <c r="E28" s="63"/>
      <c r="F28" s="58"/>
      <c r="G28" s="64"/>
      <c r="H28" s="65"/>
      <c r="I28" s="65"/>
      <c r="J28" s="62"/>
      <c r="K28" s="62"/>
      <c r="L28" s="62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1"/>
      <c r="AA28" s="61"/>
      <c r="AB28" s="62"/>
      <c r="AC28" s="62"/>
      <c r="AD28" s="62"/>
      <c r="AE28" s="62"/>
      <c r="AF28" s="62"/>
      <c r="AG28" s="39"/>
      <c r="AH28" s="464"/>
    </row>
    <row r="29" spans="1:34" ht="27" x14ac:dyDescent="0.3">
      <c r="A29" s="495">
        <v>9</v>
      </c>
      <c r="B29" s="497" t="s">
        <v>55</v>
      </c>
      <c r="C29" s="49" t="s">
        <v>56</v>
      </c>
      <c r="D29" s="50" t="s">
        <v>28</v>
      </c>
      <c r="E29" s="50" t="s">
        <v>28</v>
      </c>
      <c r="F29" s="51">
        <v>17</v>
      </c>
      <c r="G29" s="52">
        <v>0.2</v>
      </c>
      <c r="H29" s="53"/>
      <c r="I29" s="53"/>
      <c r="J29" s="54"/>
      <c r="K29" s="51">
        <v>10</v>
      </c>
      <c r="L29" s="51">
        <v>8</v>
      </c>
      <c r="M29" s="51"/>
      <c r="N29" s="51"/>
      <c r="O29" s="51"/>
      <c r="P29" s="51"/>
      <c r="Q29" s="51"/>
      <c r="R29" s="51"/>
      <c r="S29" s="51">
        <v>10</v>
      </c>
      <c r="T29" s="51"/>
      <c r="U29" s="51"/>
      <c r="V29" s="51">
        <v>8</v>
      </c>
      <c r="W29" s="51"/>
      <c r="X29" s="51"/>
      <c r="Y29" s="51"/>
      <c r="Z29" s="55"/>
      <c r="AA29" s="55" t="s">
        <v>57</v>
      </c>
      <c r="AB29" s="54"/>
      <c r="AC29" s="54"/>
      <c r="AD29" s="54"/>
      <c r="AE29" s="54"/>
      <c r="AF29" s="54"/>
      <c r="AG29" s="13"/>
      <c r="AH29" s="463"/>
    </row>
    <row r="30" spans="1:34" ht="15" thickBot="1" x14ac:dyDescent="0.35">
      <c r="A30" s="496"/>
      <c r="B30" s="498"/>
      <c r="C30" s="56"/>
      <c r="D30" s="57"/>
      <c r="E30" s="57"/>
      <c r="F30" s="58"/>
      <c r="G30" s="58"/>
      <c r="H30" s="58"/>
      <c r="I30" s="58"/>
      <c r="J30" s="58"/>
      <c r="K30" s="63"/>
      <c r="L30" s="63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1"/>
      <c r="AA30" s="61"/>
      <c r="AB30" s="62"/>
      <c r="AC30" s="62"/>
      <c r="AD30" s="62"/>
      <c r="AE30" s="62"/>
      <c r="AF30" s="62"/>
      <c r="AG30" s="39"/>
      <c r="AH30" s="464"/>
    </row>
    <row r="31" spans="1:34" ht="27" x14ac:dyDescent="0.3">
      <c r="A31" s="495">
        <v>10</v>
      </c>
      <c r="B31" s="497" t="s">
        <v>58</v>
      </c>
      <c r="C31" s="49" t="s">
        <v>59</v>
      </c>
      <c r="D31" s="50" t="s">
        <v>28</v>
      </c>
      <c r="E31" s="50" t="s">
        <v>28</v>
      </c>
      <c r="F31" s="51">
        <v>51</v>
      </c>
      <c r="G31" s="52">
        <v>0.3</v>
      </c>
      <c r="H31" s="53"/>
      <c r="I31" s="53"/>
      <c r="J31" s="54"/>
      <c r="K31" s="51">
        <v>8</v>
      </c>
      <c r="L31" s="54"/>
      <c r="M31" s="51"/>
      <c r="N31" s="51"/>
      <c r="O31" s="51"/>
      <c r="P31" s="51"/>
      <c r="Q31" s="51"/>
      <c r="R31" s="51"/>
      <c r="S31" s="51">
        <v>8</v>
      </c>
      <c r="T31" s="51"/>
      <c r="U31" s="51"/>
      <c r="V31" s="51"/>
      <c r="W31" s="51"/>
      <c r="X31" s="51"/>
      <c r="Y31" s="51"/>
      <c r="Z31" s="55"/>
      <c r="AA31" s="55"/>
      <c r="AB31" s="54"/>
      <c r="AC31" s="54"/>
      <c r="AD31" s="54"/>
      <c r="AE31" s="54"/>
      <c r="AF31" s="54"/>
      <c r="AG31" s="13"/>
      <c r="AH31" s="463"/>
    </row>
    <row r="32" spans="1:34" ht="15" thickBot="1" x14ac:dyDescent="0.35">
      <c r="A32" s="496"/>
      <c r="B32" s="498"/>
      <c r="C32" s="56"/>
      <c r="D32" s="59" t="s">
        <v>60</v>
      </c>
      <c r="E32" s="57"/>
      <c r="F32" s="58"/>
      <c r="G32" s="58"/>
      <c r="H32" s="58"/>
      <c r="I32" s="58"/>
      <c r="J32" s="58"/>
      <c r="K32" s="63"/>
      <c r="L32" s="63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1"/>
      <c r="AA32" s="61"/>
      <c r="AB32" s="62"/>
      <c r="AC32" s="62"/>
      <c r="AD32" s="62"/>
      <c r="AE32" s="62"/>
      <c r="AF32" s="62"/>
      <c r="AG32" s="39"/>
      <c r="AH32" s="464"/>
    </row>
    <row r="33" spans="1:34" ht="27" x14ac:dyDescent="0.3">
      <c r="A33" s="495">
        <v>11</v>
      </c>
      <c r="B33" s="497" t="s">
        <v>61</v>
      </c>
      <c r="C33" s="49" t="s">
        <v>59</v>
      </c>
      <c r="D33" s="50" t="s">
        <v>33</v>
      </c>
      <c r="E33" s="50" t="s">
        <v>28</v>
      </c>
      <c r="F33" s="51">
        <v>8</v>
      </c>
      <c r="G33" s="52">
        <v>0.1</v>
      </c>
      <c r="H33" s="66"/>
      <c r="I33" s="66"/>
      <c r="J33" s="51">
        <v>11</v>
      </c>
      <c r="K33" s="51">
        <v>9</v>
      </c>
      <c r="L33" s="54"/>
      <c r="M33" s="51"/>
      <c r="N33" s="51"/>
      <c r="O33" s="51"/>
      <c r="P33" s="51"/>
      <c r="Q33" s="55">
        <v>11</v>
      </c>
      <c r="R33" s="51"/>
      <c r="S33" s="51">
        <v>9</v>
      </c>
      <c r="T33" s="51"/>
      <c r="U33" s="51"/>
      <c r="V33" s="51"/>
      <c r="W33" s="51"/>
      <c r="X33" s="51"/>
      <c r="Y33" s="51"/>
      <c r="Z33" s="55"/>
      <c r="AA33" s="55" t="s">
        <v>62</v>
      </c>
      <c r="AB33" s="54"/>
      <c r="AC33" s="54"/>
      <c r="AD33" s="54"/>
      <c r="AE33" s="54"/>
      <c r="AF33" s="54"/>
      <c r="AG33" s="13"/>
      <c r="AH33" s="463"/>
    </row>
    <row r="34" spans="1:34" ht="15" thickBot="1" x14ac:dyDescent="0.35">
      <c r="A34" s="496"/>
      <c r="B34" s="498"/>
      <c r="C34" s="56"/>
      <c r="D34" s="57"/>
      <c r="E34" s="57"/>
      <c r="F34" s="58"/>
      <c r="G34" s="58"/>
      <c r="H34" s="58"/>
      <c r="I34" s="58"/>
      <c r="J34" s="67"/>
      <c r="K34" s="59"/>
      <c r="L34" s="63"/>
      <c r="M34" s="60"/>
      <c r="N34" s="60"/>
      <c r="O34" s="60"/>
      <c r="P34" s="60"/>
      <c r="Q34" s="61"/>
      <c r="R34" s="60"/>
      <c r="S34" s="60"/>
      <c r="T34" s="60"/>
      <c r="U34" s="60"/>
      <c r="V34" s="60"/>
      <c r="W34" s="60"/>
      <c r="X34" s="60"/>
      <c r="Y34" s="60"/>
      <c r="Z34" s="61"/>
      <c r="AA34" s="61"/>
      <c r="AB34" s="62"/>
      <c r="AC34" s="62"/>
      <c r="AD34" s="62"/>
      <c r="AE34" s="62"/>
      <c r="AF34" s="62"/>
      <c r="AG34" s="39"/>
      <c r="AH34" s="464"/>
    </row>
    <row r="35" spans="1:34" x14ac:dyDescent="0.3">
      <c r="A35" s="495">
        <v>12</v>
      </c>
      <c r="B35" s="497" t="s">
        <v>63</v>
      </c>
      <c r="C35" s="49" t="s">
        <v>64</v>
      </c>
      <c r="D35" s="50" t="s">
        <v>65</v>
      </c>
      <c r="E35" s="50" t="s">
        <v>28</v>
      </c>
      <c r="F35" s="51">
        <v>7</v>
      </c>
      <c r="G35" s="52">
        <v>0.1</v>
      </c>
      <c r="H35" s="50"/>
      <c r="I35" s="66"/>
      <c r="J35" s="54"/>
      <c r="K35" s="51">
        <v>18.5</v>
      </c>
      <c r="L35" s="54"/>
      <c r="M35" s="51"/>
      <c r="N35" s="51"/>
      <c r="O35" s="51"/>
      <c r="P35" s="51"/>
      <c r="Q35" s="55"/>
      <c r="R35" s="51"/>
      <c r="S35" s="51">
        <v>6</v>
      </c>
      <c r="T35" s="51"/>
      <c r="U35" s="51"/>
      <c r="V35" s="51"/>
      <c r="W35" s="51"/>
      <c r="X35" s="51"/>
      <c r="Y35" s="51"/>
      <c r="Z35" s="55"/>
      <c r="AA35" s="55"/>
      <c r="AB35" s="54"/>
      <c r="AC35" s="54"/>
      <c r="AD35" s="54"/>
      <c r="AE35" s="54"/>
      <c r="AF35" s="54"/>
      <c r="AG35" s="13"/>
      <c r="AH35" s="463"/>
    </row>
    <row r="36" spans="1:34" ht="15" thickBot="1" x14ac:dyDescent="0.35">
      <c r="A36" s="503"/>
      <c r="B36" s="498"/>
      <c r="C36" s="59" t="s">
        <v>56</v>
      </c>
      <c r="D36" s="57"/>
      <c r="E36" s="57"/>
      <c r="F36" s="58"/>
      <c r="G36" s="58"/>
      <c r="H36" s="67"/>
      <c r="I36" s="58"/>
      <c r="J36" s="58"/>
      <c r="K36" s="63"/>
      <c r="L36" s="63"/>
      <c r="M36" s="60"/>
      <c r="N36" s="60"/>
      <c r="O36" s="60"/>
      <c r="P36" s="60"/>
      <c r="Q36" s="61"/>
      <c r="R36" s="60"/>
      <c r="S36" s="60"/>
      <c r="T36" s="60"/>
      <c r="U36" s="60"/>
      <c r="V36" s="60"/>
      <c r="W36" s="60"/>
      <c r="X36" s="60"/>
      <c r="Y36" s="60"/>
      <c r="Z36" s="61"/>
      <c r="AA36" s="61"/>
      <c r="AB36" s="62"/>
      <c r="AC36" s="62"/>
      <c r="AD36" s="62"/>
      <c r="AE36" s="62"/>
      <c r="AF36" s="62"/>
      <c r="AG36" s="39"/>
      <c r="AH36" s="464"/>
    </row>
    <row r="37" spans="1:34" ht="27" x14ac:dyDescent="0.3">
      <c r="A37" s="499">
        <v>13</v>
      </c>
      <c r="B37" s="501" t="s">
        <v>66</v>
      </c>
      <c r="C37" s="49" t="s">
        <v>29</v>
      </c>
      <c r="D37" s="50" t="s">
        <v>28</v>
      </c>
      <c r="E37" s="50" t="s">
        <v>28</v>
      </c>
      <c r="F37" s="51">
        <v>41</v>
      </c>
      <c r="G37" s="52">
        <v>0.3</v>
      </c>
      <c r="H37" s="66"/>
      <c r="I37" s="66"/>
      <c r="J37" s="54"/>
      <c r="K37" s="51">
        <v>4</v>
      </c>
      <c r="L37" s="51">
        <v>16</v>
      </c>
      <c r="M37" s="51"/>
      <c r="N37" s="51"/>
      <c r="O37" s="51"/>
      <c r="P37" s="51"/>
      <c r="Q37" s="55"/>
      <c r="R37" s="51"/>
      <c r="S37" s="51">
        <v>4</v>
      </c>
      <c r="T37" s="51"/>
      <c r="U37" s="51"/>
      <c r="V37" s="51">
        <v>16</v>
      </c>
      <c r="W37" s="51"/>
      <c r="X37" s="51"/>
      <c r="Y37" s="51"/>
      <c r="Z37" s="55"/>
      <c r="AA37" s="55"/>
      <c r="AB37" s="54"/>
      <c r="AC37" s="54"/>
      <c r="AD37" s="54"/>
      <c r="AE37" s="54"/>
      <c r="AF37" s="54"/>
      <c r="AG37" s="13"/>
      <c r="AH37" s="463"/>
    </row>
    <row r="38" spans="1:34" ht="15" thickBot="1" x14ac:dyDescent="0.35">
      <c r="A38" s="509"/>
      <c r="B38" s="510"/>
      <c r="C38" s="68"/>
      <c r="D38" s="68"/>
      <c r="E38" s="68"/>
      <c r="F38" s="69"/>
      <c r="G38" s="69"/>
      <c r="H38" s="69"/>
      <c r="I38" s="69"/>
      <c r="J38" s="69"/>
      <c r="K38" s="70"/>
      <c r="L38" s="70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2"/>
      <c r="AA38" s="72"/>
      <c r="AB38" s="73"/>
      <c r="AC38" s="73"/>
      <c r="AD38" s="73"/>
      <c r="AE38" s="73"/>
      <c r="AF38" s="73"/>
      <c r="AG38" s="20"/>
      <c r="AH38" s="469"/>
    </row>
    <row r="39" spans="1:34" ht="27" x14ac:dyDescent="0.3">
      <c r="A39" s="511">
        <v>14</v>
      </c>
      <c r="B39" s="513" t="s">
        <v>67</v>
      </c>
      <c r="C39" s="49" t="s">
        <v>68</v>
      </c>
      <c r="D39" s="50" t="s">
        <v>33</v>
      </c>
      <c r="E39" s="50" t="s">
        <v>28</v>
      </c>
      <c r="F39" s="50">
        <v>8</v>
      </c>
      <c r="G39" s="74">
        <v>0.1</v>
      </c>
      <c r="H39" s="66"/>
      <c r="I39" s="66"/>
      <c r="J39" s="53"/>
      <c r="K39" s="51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66"/>
      <c r="AC39" s="74"/>
      <c r="AD39" s="66"/>
      <c r="AE39" s="66"/>
      <c r="AF39" s="66"/>
      <c r="AG39" s="66"/>
      <c r="AH39" s="515"/>
    </row>
    <row r="40" spans="1:34" ht="40.799999999999997" thickBot="1" x14ac:dyDescent="0.35">
      <c r="A40" s="512"/>
      <c r="B40" s="514"/>
      <c r="C40" s="56" t="s">
        <v>69</v>
      </c>
      <c r="D40" s="63"/>
      <c r="E40" s="63"/>
      <c r="F40" s="63"/>
      <c r="G40" s="63"/>
      <c r="H40" s="63"/>
      <c r="I40" s="63"/>
      <c r="J40" s="63"/>
      <c r="K40" s="60"/>
      <c r="L40" s="63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63"/>
      <c r="AC40" s="59"/>
      <c r="AD40" s="63"/>
      <c r="AE40" s="63"/>
      <c r="AF40" s="63"/>
      <c r="AG40" s="63"/>
      <c r="AH40" s="516"/>
    </row>
    <row r="41" spans="1:34" x14ac:dyDescent="0.3">
      <c r="A41" s="495">
        <v>15</v>
      </c>
      <c r="B41" s="497" t="s">
        <v>70</v>
      </c>
      <c r="C41" s="49" t="s">
        <v>71</v>
      </c>
      <c r="D41" s="50" t="s">
        <v>28</v>
      </c>
      <c r="E41" s="50" t="s">
        <v>28</v>
      </c>
      <c r="F41" s="51">
        <v>20</v>
      </c>
      <c r="G41" s="52">
        <v>0.3</v>
      </c>
      <c r="H41" s="66"/>
      <c r="I41" s="66"/>
      <c r="J41" s="54"/>
      <c r="K41" s="51">
        <v>12</v>
      </c>
      <c r="L41" s="51">
        <v>14</v>
      </c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5"/>
      <c r="AA41" s="55" t="s">
        <v>72</v>
      </c>
      <c r="AB41" s="54"/>
      <c r="AC41" s="74">
        <v>0.1</v>
      </c>
      <c r="AD41" s="54"/>
      <c r="AE41" s="54"/>
      <c r="AF41" s="54"/>
      <c r="AG41" s="13"/>
      <c r="AH41" s="463"/>
    </row>
    <row r="42" spans="1:34" ht="15" thickBot="1" x14ac:dyDescent="0.35">
      <c r="A42" s="503"/>
      <c r="B42" s="518"/>
      <c r="C42" s="75"/>
      <c r="D42" s="70"/>
      <c r="E42" s="70"/>
      <c r="F42" s="73"/>
      <c r="G42" s="76"/>
      <c r="H42" s="70"/>
      <c r="I42" s="70"/>
      <c r="J42" s="73"/>
      <c r="K42" s="73"/>
      <c r="L42" s="73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3"/>
      <c r="AC42" s="71"/>
      <c r="AD42" s="73"/>
      <c r="AE42" s="73"/>
      <c r="AF42" s="73"/>
      <c r="AG42" s="20"/>
      <c r="AH42" s="469"/>
    </row>
    <row r="43" spans="1:34" x14ac:dyDescent="0.3">
      <c r="A43" s="499">
        <v>16</v>
      </c>
      <c r="B43" s="519" t="s">
        <v>73</v>
      </c>
      <c r="C43" s="49" t="s">
        <v>74</v>
      </c>
      <c r="D43" s="50" t="s">
        <v>75</v>
      </c>
      <c r="E43" s="50" t="s">
        <v>28</v>
      </c>
      <c r="F43" s="51">
        <v>43</v>
      </c>
      <c r="G43" s="52">
        <v>0.3</v>
      </c>
      <c r="H43" s="66"/>
      <c r="I43" s="66"/>
      <c r="J43" s="54"/>
      <c r="K43" s="51">
        <v>7</v>
      </c>
      <c r="L43" s="51">
        <v>7</v>
      </c>
      <c r="M43" s="51"/>
      <c r="N43" s="54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5"/>
      <c r="AA43" s="55"/>
      <c r="AB43" s="54"/>
      <c r="AC43" s="77">
        <v>0.1</v>
      </c>
      <c r="AD43" s="54"/>
      <c r="AE43" s="54"/>
      <c r="AF43" s="54"/>
      <c r="AG43" s="54"/>
      <c r="AH43" s="521"/>
    </row>
    <row r="44" spans="1:34" ht="15" thickBot="1" x14ac:dyDescent="0.35">
      <c r="A44" s="509"/>
      <c r="B44" s="520"/>
      <c r="C44" s="75"/>
      <c r="D44" s="78" t="s">
        <v>30</v>
      </c>
      <c r="E44" s="70"/>
      <c r="F44" s="73"/>
      <c r="G44" s="76"/>
      <c r="H44" s="70"/>
      <c r="I44" s="70"/>
      <c r="J44" s="73"/>
      <c r="K44" s="71">
        <v>2</v>
      </c>
      <c r="L44" s="73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3"/>
      <c r="AC44" s="71"/>
      <c r="AD44" s="73"/>
      <c r="AE44" s="73"/>
      <c r="AF44" s="73"/>
      <c r="AG44" s="73"/>
      <c r="AH44" s="522"/>
    </row>
    <row r="45" spans="1:34" x14ac:dyDescent="0.3">
      <c r="A45" s="499">
        <v>17</v>
      </c>
      <c r="B45" s="513" t="s">
        <v>76</v>
      </c>
      <c r="C45" s="49" t="s">
        <v>77</v>
      </c>
      <c r="D45" s="50" t="s">
        <v>28</v>
      </c>
      <c r="E45" s="50" t="s">
        <v>28</v>
      </c>
      <c r="F45" s="51">
        <v>25</v>
      </c>
      <c r="G45" s="52">
        <v>0.3</v>
      </c>
      <c r="H45" s="66"/>
      <c r="I45" s="66"/>
      <c r="J45" s="54"/>
      <c r="K45" s="51">
        <v>12</v>
      </c>
      <c r="L45" s="51">
        <v>8</v>
      </c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5"/>
      <c r="AA45" s="55" t="s">
        <v>78</v>
      </c>
      <c r="AB45" s="54"/>
      <c r="AC45" s="74">
        <v>0.1</v>
      </c>
      <c r="AD45" s="54"/>
      <c r="AE45" s="54"/>
      <c r="AF45" s="54"/>
      <c r="AG45" s="54"/>
      <c r="AH45" s="463"/>
    </row>
    <row r="46" spans="1:34" ht="15" thickBot="1" x14ac:dyDescent="0.35">
      <c r="A46" s="509"/>
      <c r="B46" s="517"/>
      <c r="C46" s="75"/>
      <c r="D46" s="70"/>
      <c r="E46" s="70"/>
      <c r="F46" s="73"/>
      <c r="G46" s="76"/>
      <c r="H46" s="70"/>
      <c r="I46" s="70"/>
      <c r="J46" s="73"/>
      <c r="K46" s="73"/>
      <c r="L46" s="73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3"/>
      <c r="AC46" s="73"/>
      <c r="AD46" s="73"/>
      <c r="AE46" s="73"/>
      <c r="AF46" s="73"/>
      <c r="AG46" s="73"/>
      <c r="AH46" s="469"/>
    </row>
    <row r="47" spans="1:34" x14ac:dyDescent="0.3">
      <c r="A47" s="499">
        <v>18</v>
      </c>
      <c r="B47" s="513" t="s">
        <v>79</v>
      </c>
      <c r="C47" s="49" t="s">
        <v>64</v>
      </c>
      <c r="D47" s="50" t="s">
        <v>28</v>
      </c>
      <c r="E47" s="50" t="s">
        <v>28</v>
      </c>
      <c r="F47" s="51">
        <v>32</v>
      </c>
      <c r="G47" s="52">
        <v>0.3</v>
      </c>
      <c r="H47" s="66"/>
      <c r="I47" s="66"/>
      <c r="J47" s="54"/>
      <c r="K47" s="54"/>
      <c r="L47" s="51">
        <v>14</v>
      </c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5"/>
      <c r="AA47" s="55"/>
      <c r="AB47" s="54"/>
      <c r="AC47" s="54"/>
      <c r="AD47" s="54"/>
      <c r="AE47" s="54"/>
      <c r="AF47" s="54"/>
      <c r="AG47" s="13"/>
      <c r="AH47" s="463"/>
    </row>
    <row r="48" spans="1:34" ht="15" thickBot="1" x14ac:dyDescent="0.35">
      <c r="A48" s="509"/>
      <c r="B48" s="517"/>
      <c r="C48" s="75"/>
      <c r="D48" s="70"/>
      <c r="E48" s="70"/>
      <c r="F48" s="73"/>
      <c r="G48" s="76"/>
      <c r="H48" s="70"/>
      <c r="I48" s="70"/>
      <c r="J48" s="73"/>
      <c r="K48" s="73"/>
      <c r="L48" s="73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3"/>
      <c r="AC48" s="73"/>
      <c r="AD48" s="73"/>
      <c r="AE48" s="73"/>
      <c r="AF48" s="73"/>
      <c r="AG48" s="20"/>
      <c r="AH48" s="469"/>
    </row>
    <row r="49" spans="1:34" x14ac:dyDescent="0.3">
      <c r="A49" s="499">
        <v>19</v>
      </c>
      <c r="B49" s="519" t="s">
        <v>80</v>
      </c>
      <c r="C49" s="49" t="s">
        <v>81</v>
      </c>
      <c r="D49" s="50" t="s">
        <v>28</v>
      </c>
      <c r="E49" s="50" t="s">
        <v>28</v>
      </c>
      <c r="F49" s="51">
        <v>35</v>
      </c>
      <c r="G49" s="52">
        <v>0.3</v>
      </c>
      <c r="H49" s="66"/>
      <c r="I49" s="66"/>
      <c r="J49" s="54"/>
      <c r="K49" s="51">
        <v>9</v>
      </c>
      <c r="L49" s="54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5"/>
      <c r="AA49" s="55" t="s">
        <v>82</v>
      </c>
      <c r="AB49" s="54"/>
      <c r="AC49" s="54"/>
      <c r="AD49" s="54"/>
      <c r="AE49" s="54"/>
      <c r="AF49" s="54"/>
      <c r="AG49" s="54"/>
      <c r="AH49" s="521"/>
    </row>
    <row r="50" spans="1:34" ht="27.6" thickBot="1" x14ac:dyDescent="0.35">
      <c r="A50" s="509"/>
      <c r="B50" s="520"/>
      <c r="C50" s="75" t="s">
        <v>83</v>
      </c>
      <c r="D50" s="78" t="s">
        <v>30</v>
      </c>
      <c r="E50" s="70"/>
      <c r="F50" s="73"/>
      <c r="G50" s="76"/>
      <c r="H50" s="70"/>
      <c r="I50" s="70"/>
      <c r="J50" s="73"/>
      <c r="K50" s="71">
        <v>9</v>
      </c>
      <c r="L50" s="73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3"/>
      <c r="AC50" s="73"/>
      <c r="AD50" s="73"/>
      <c r="AE50" s="73"/>
      <c r="AF50" s="73"/>
      <c r="AG50" s="73"/>
      <c r="AH50" s="522"/>
    </row>
    <row r="51" spans="1:34" x14ac:dyDescent="0.3">
      <c r="A51" s="499">
        <v>20</v>
      </c>
      <c r="B51" s="513" t="s">
        <v>84</v>
      </c>
      <c r="C51" s="49" t="s">
        <v>85</v>
      </c>
      <c r="D51" s="50" t="s">
        <v>28</v>
      </c>
      <c r="E51" s="50" t="s">
        <v>28</v>
      </c>
      <c r="F51" s="51">
        <v>38</v>
      </c>
      <c r="G51" s="52">
        <v>0.3</v>
      </c>
      <c r="H51" s="66"/>
      <c r="I51" s="66"/>
      <c r="J51" s="54"/>
      <c r="K51" s="51">
        <v>9</v>
      </c>
      <c r="L51" s="51">
        <v>9</v>
      </c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5"/>
      <c r="AA51" s="55"/>
      <c r="AB51" s="54"/>
      <c r="AC51" s="79" t="s">
        <v>54</v>
      </c>
      <c r="AD51" s="54"/>
      <c r="AE51" s="54"/>
      <c r="AF51" s="54"/>
      <c r="AG51" s="54"/>
      <c r="AH51" s="521"/>
    </row>
    <row r="52" spans="1:34" ht="15" thickBot="1" x14ac:dyDescent="0.35">
      <c r="A52" s="509"/>
      <c r="B52" s="517"/>
      <c r="C52" s="75" t="s">
        <v>86</v>
      </c>
      <c r="D52" s="70"/>
      <c r="E52" s="70"/>
      <c r="F52" s="73"/>
      <c r="G52" s="76"/>
      <c r="H52" s="70"/>
      <c r="I52" s="70"/>
      <c r="J52" s="73"/>
      <c r="K52" s="73"/>
      <c r="L52" s="73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3"/>
      <c r="AC52" s="73"/>
      <c r="AD52" s="73"/>
      <c r="AE52" s="73"/>
      <c r="AF52" s="73"/>
      <c r="AG52" s="73"/>
      <c r="AH52" s="522"/>
    </row>
    <row r="53" spans="1:34" x14ac:dyDescent="0.3">
      <c r="A53" s="499">
        <v>21</v>
      </c>
      <c r="B53" s="513" t="s">
        <v>87</v>
      </c>
      <c r="C53" s="49" t="s">
        <v>85</v>
      </c>
      <c r="D53" s="50" t="s">
        <v>28</v>
      </c>
      <c r="E53" s="50" t="s">
        <v>28</v>
      </c>
      <c r="F53" s="51">
        <v>19</v>
      </c>
      <c r="G53" s="52">
        <v>0.2</v>
      </c>
      <c r="H53" s="66"/>
      <c r="I53" s="66"/>
      <c r="J53" s="54"/>
      <c r="K53" s="51">
        <v>9</v>
      </c>
      <c r="L53" s="51">
        <v>9</v>
      </c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5"/>
      <c r="AA53" s="55"/>
      <c r="AB53" s="54"/>
      <c r="AC53" s="51"/>
      <c r="AD53" s="54"/>
      <c r="AE53" s="54"/>
      <c r="AF53" s="54"/>
      <c r="AG53" s="13"/>
      <c r="AH53" s="463"/>
    </row>
    <row r="54" spans="1:34" ht="15" thickBot="1" x14ac:dyDescent="0.35">
      <c r="A54" s="509"/>
      <c r="B54" s="517"/>
      <c r="C54" s="75" t="s">
        <v>86</v>
      </c>
      <c r="D54" s="78"/>
      <c r="E54" s="78"/>
      <c r="F54" s="71"/>
      <c r="G54" s="80"/>
      <c r="H54" s="70"/>
      <c r="I54" s="70"/>
      <c r="J54" s="73"/>
      <c r="K54" s="73"/>
      <c r="L54" s="73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3"/>
      <c r="AC54" s="81"/>
      <c r="AD54" s="73"/>
      <c r="AE54" s="73"/>
      <c r="AF54" s="73"/>
      <c r="AG54" s="20"/>
      <c r="AH54" s="469"/>
    </row>
    <row r="55" spans="1:34" x14ac:dyDescent="0.3">
      <c r="A55" s="499">
        <v>22</v>
      </c>
      <c r="B55" s="513" t="s">
        <v>88</v>
      </c>
      <c r="C55" s="49" t="s">
        <v>85</v>
      </c>
      <c r="D55" s="50" t="s">
        <v>65</v>
      </c>
      <c r="E55" s="50" t="s">
        <v>28</v>
      </c>
      <c r="F55" s="51">
        <v>9</v>
      </c>
      <c r="G55" s="52">
        <v>0.1</v>
      </c>
      <c r="H55" s="66"/>
      <c r="I55" s="66"/>
      <c r="J55" s="51">
        <v>12</v>
      </c>
      <c r="K55" s="51">
        <v>6</v>
      </c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5"/>
      <c r="AA55" s="55"/>
      <c r="AB55" s="54"/>
      <c r="AC55" s="74"/>
      <c r="AD55" s="54"/>
      <c r="AE55" s="54"/>
      <c r="AF55" s="54"/>
      <c r="AG55" s="13"/>
      <c r="AH55" s="463"/>
    </row>
    <row r="56" spans="1:34" ht="15" thickBot="1" x14ac:dyDescent="0.35">
      <c r="A56" s="509"/>
      <c r="B56" s="517"/>
      <c r="C56" s="75" t="s">
        <v>86</v>
      </c>
      <c r="D56" s="78"/>
      <c r="E56" s="78"/>
      <c r="F56" s="71"/>
      <c r="G56" s="80"/>
      <c r="H56" s="70"/>
      <c r="I56" s="70"/>
      <c r="J56" s="73"/>
      <c r="K56" s="73"/>
      <c r="L56" s="73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3"/>
      <c r="AC56" s="73"/>
      <c r="AD56" s="73"/>
      <c r="AE56" s="73"/>
      <c r="AF56" s="73"/>
      <c r="AG56" s="20"/>
      <c r="AH56" s="469"/>
    </row>
    <row r="57" spans="1:34" x14ac:dyDescent="0.3">
      <c r="A57" s="499">
        <v>23</v>
      </c>
      <c r="B57" s="513" t="s">
        <v>89</v>
      </c>
      <c r="C57" s="49" t="s">
        <v>90</v>
      </c>
      <c r="D57" s="50" t="s">
        <v>28</v>
      </c>
      <c r="E57" s="50" t="s">
        <v>28</v>
      </c>
      <c r="F57" s="51">
        <v>21</v>
      </c>
      <c r="G57" s="52">
        <v>0.3</v>
      </c>
      <c r="H57" s="66"/>
      <c r="I57" s="66"/>
      <c r="J57" s="51">
        <v>5</v>
      </c>
      <c r="K57" s="51">
        <v>5</v>
      </c>
      <c r="L57" s="54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5"/>
      <c r="AA57" s="55"/>
      <c r="AB57" s="54"/>
      <c r="AC57" s="51" t="s">
        <v>54</v>
      </c>
      <c r="AD57" s="54"/>
      <c r="AE57" s="54"/>
      <c r="AF57" s="54"/>
      <c r="AG57" s="54"/>
      <c r="AH57" s="463"/>
    </row>
    <row r="58" spans="1:34" ht="27.6" thickBot="1" x14ac:dyDescent="0.35">
      <c r="A58" s="509"/>
      <c r="B58" s="517"/>
      <c r="C58" s="75" t="s">
        <v>91</v>
      </c>
      <c r="D58" s="70"/>
      <c r="E58" s="70"/>
      <c r="F58" s="73"/>
      <c r="G58" s="76"/>
      <c r="H58" s="70"/>
      <c r="I58" s="70"/>
      <c r="J58" s="73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3"/>
      <c r="AC58" s="73"/>
      <c r="AD58" s="73"/>
      <c r="AE58" s="73"/>
      <c r="AF58" s="73"/>
      <c r="AG58" s="73"/>
      <c r="AH58" s="469"/>
    </row>
    <row r="59" spans="1:34" ht="27" x14ac:dyDescent="0.3">
      <c r="A59" s="499">
        <v>24</v>
      </c>
      <c r="B59" s="513" t="s">
        <v>92</v>
      </c>
      <c r="C59" s="49" t="s">
        <v>93</v>
      </c>
      <c r="D59" s="50" t="s">
        <v>28</v>
      </c>
      <c r="E59" s="50" t="s">
        <v>28</v>
      </c>
      <c r="F59" s="51">
        <v>25</v>
      </c>
      <c r="G59" s="52">
        <v>0.3</v>
      </c>
      <c r="H59" s="66"/>
      <c r="I59" s="66"/>
      <c r="J59" s="54"/>
      <c r="K59" s="51">
        <v>15</v>
      </c>
      <c r="L59" s="51">
        <v>4</v>
      </c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5"/>
      <c r="AA59" s="55" t="s">
        <v>94</v>
      </c>
      <c r="AB59" s="54"/>
      <c r="AC59" s="74">
        <v>0.1</v>
      </c>
      <c r="AD59" s="54"/>
      <c r="AE59" s="54"/>
      <c r="AF59" s="54"/>
      <c r="AG59" s="13"/>
      <c r="AH59" s="523"/>
    </row>
    <row r="60" spans="1:34" ht="54" thickBot="1" x14ac:dyDescent="0.35">
      <c r="A60" s="509"/>
      <c r="B60" s="517"/>
      <c r="C60" s="75" t="s">
        <v>95</v>
      </c>
      <c r="D60" s="70"/>
      <c r="E60" s="70"/>
      <c r="F60" s="73"/>
      <c r="G60" s="76"/>
      <c r="H60" s="70"/>
      <c r="I60" s="70"/>
      <c r="J60" s="73"/>
      <c r="K60" s="73"/>
      <c r="L60" s="73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3"/>
      <c r="AC60" s="82"/>
      <c r="AD60" s="73"/>
      <c r="AE60" s="73"/>
      <c r="AF60" s="73"/>
      <c r="AG60" s="20"/>
      <c r="AH60" s="524"/>
    </row>
    <row r="61" spans="1:34" ht="27" x14ac:dyDescent="0.3">
      <c r="A61" s="499">
        <v>25</v>
      </c>
      <c r="B61" s="513" t="s">
        <v>96</v>
      </c>
      <c r="C61" s="49" t="s">
        <v>59</v>
      </c>
      <c r="D61" s="50" t="s">
        <v>33</v>
      </c>
      <c r="E61" s="50" t="s">
        <v>28</v>
      </c>
      <c r="F61" s="51">
        <v>20</v>
      </c>
      <c r="G61" s="52">
        <v>0.3</v>
      </c>
      <c r="H61" s="66"/>
      <c r="I61" s="66"/>
      <c r="J61" s="51">
        <v>3</v>
      </c>
      <c r="K61" s="51">
        <v>6</v>
      </c>
      <c r="L61" s="51">
        <v>10</v>
      </c>
      <c r="M61" s="51"/>
      <c r="N61" s="51"/>
      <c r="O61" s="51"/>
      <c r="P61" s="51"/>
      <c r="Q61" s="51">
        <v>3</v>
      </c>
      <c r="R61" s="51"/>
      <c r="S61" s="51">
        <v>6</v>
      </c>
      <c r="T61" s="51"/>
      <c r="U61" s="51"/>
      <c r="V61" s="51">
        <v>10</v>
      </c>
      <c r="W61" s="51"/>
      <c r="X61" s="51"/>
      <c r="Y61" s="51"/>
      <c r="Z61" s="55"/>
      <c r="AA61" s="55">
        <v>8</v>
      </c>
      <c r="AB61" s="54"/>
      <c r="AC61" s="74"/>
      <c r="AD61" s="54"/>
      <c r="AE61" s="54"/>
      <c r="AF61" s="54"/>
      <c r="AG61" s="13"/>
      <c r="AH61" s="523"/>
    </row>
    <row r="62" spans="1:34" ht="15" thickBot="1" x14ac:dyDescent="0.35">
      <c r="A62" s="509"/>
      <c r="B62" s="517"/>
      <c r="C62" s="75"/>
      <c r="D62" s="70"/>
      <c r="E62" s="70"/>
      <c r="F62" s="73"/>
      <c r="G62" s="76"/>
      <c r="H62" s="70"/>
      <c r="I62" s="70"/>
      <c r="J62" s="73"/>
      <c r="K62" s="73"/>
      <c r="L62" s="73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3"/>
      <c r="AC62" s="82"/>
      <c r="AD62" s="73"/>
      <c r="AE62" s="73"/>
      <c r="AF62" s="73"/>
      <c r="AG62" s="20"/>
      <c r="AH62" s="524"/>
    </row>
    <row r="63" spans="1:34" ht="27" x14ac:dyDescent="0.3">
      <c r="A63" s="499">
        <v>26</v>
      </c>
      <c r="B63" s="513" t="s">
        <v>97</v>
      </c>
      <c r="C63" s="49" t="s">
        <v>29</v>
      </c>
      <c r="D63" s="50" t="s">
        <v>28</v>
      </c>
      <c r="E63" s="50" t="s">
        <v>28</v>
      </c>
      <c r="F63" s="51">
        <v>38</v>
      </c>
      <c r="G63" s="52">
        <v>0.3</v>
      </c>
      <c r="H63" s="66"/>
      <c r="I63" s="66"/>
      <c r="J63" s="54"/>
      <c r="K63" s="51">
        <v>8</v>
      </c>
      <c r="L63" s="54"/>
      <c r="M63" s="51"/>
      <c r="N63" s="51"/>
      <c r="O63" s="51"/>
      <c r="P63" s="51"/>
      <c r="Q63" s="51"/>
      <c r="R63" s="51"/>
      <c r="S63" s="51">
        <v>8</v>
      </c>
      <c r="T63" s="51"/>
      <c r="U63" s="51"/>
      <c r="V63" s="51"/>
      <c r="W63" s="51"/>
      <c r="X63" s="51"/>
      <c r="Y63" s="51"/>
      <c r="Z63" s="55"/>
      <c r="AA63" s="55"/>
      <c r="AB63" s="54"/>
      <c r="AC63" s="54"/>
      <c r="AD63" s="54"/>
      <c r="AE63" s="54"/>
      <c r="AF63" s="54"/>
      <c r="AG63" s="13"/>
      <c r="AH63" s="463"/>
    </row>
    <row r="64" spans="1:34" ht="15" thickBot="1" x14ac:dyDescent="0.35">
      <c r="A64" s="509"/>
      <c r="B64" s="517"/>
      <c r="C64" s="75"/>
      <c r="D64" s="78" t="s">
        <v>60</v>
      </c>
      <c r="E64" s="70"/>
      <c r="F64" s="73"/>
      <c r="G64" s="76"/>
      <c r="H64" s="70"/>
      <c r="I64" s="70"/>
      <c r="J64" s="73"/>
      <c r="K64" s="73"/>
      <c r="L64" s="73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3"/>
      <c r="AC64" s="73"/>
      <c r="AD64" s="73"/>
      <c r="AE64" s="73"/>
      <c r="AF64" s="73"/>
      <c r="AG64" s="20"/>
      <c r="AH64" s="469"/>
    </row>
    <row r="65" spans="1:34" ht="40.200000000000003" x14ac:dyDescent="0.3">
      <c r="A65" s="499">
        <v>27</v>
      </c>
      <c r="B65" s="513" t="s">
        <v>98</v>
      </c>
      <c r="C65" s="49" t="s">
        <v>99</v>
      </c>
      <c r="D65" s="50" t="s">
        <v>33</v>
      </c>
      <c r="E65" s="50" t="s">
        <v>28</v>
      </c>
      <c r="F65" s="51">
        <v>15</v>
      </c>
      <c r="G65" s="52">
        <v>0.2</v>
      </c>
      <c r="H65" s="66"/>
      <c r="I65" s="66"/>
      <c r="J65" s="51">
        <v>18</v>
      </c>
      <c r="K65" s="54"/>
      <c r="L65" s="54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5"/>
      <c r="AA65" s="55">
        <v>2</v>
      </c>
      <c r="AB65" s="54"/>
      <c r="AC65" s="54"/>
      <c r="AD65" s="54"/>
      <c r="AE65" s="54"/>
      <c r="AF65" s="54"/>
      <c r="AG65" s="13"/>
      <c r="AH65" s="463"/>
    </row>
    <row r="66" spans="1:34" ht="15" thickBot="1" x14ac:dyDescent="0.35">
      <c r="A66" s="509"/>
      <c r="B66" s="517"/>
      <c r="C66" s="75"/>
      <c r="D66" s="70"/>
      <c r="E66" s="70"/>
      <c r="F66" s="73"/>
      <c r="G66" s="76"/>
      <c r="H66" s="70"/>
      <c r="I66" s="70"/>
      <c r="J66" s="73"/>
      <c r="K66" s="73"/>
      <c r="L66" s="73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3"/>
      <c r="AC66" s="73"/>
      <c r="AD66" s="73"/>
      <c r="AE66" s="73"/>
      <c r="AF66" s="73"/>
      <c r="AG66" s="20"/>
      <c r="AH66" s="469"/>
    </row>
    <row r="67" spans="1:34" ht="40.200000000000003" x14ac:dyDescent="0.3">
      <c r="A67" s="499">
        <v>28</v>
      </c>
      <c r="B67" s="513" t="s">
        <v>100</v>
      </c>
      <c r="C67" s="49" t="s">
        <v>99</v>
      </c>
      <c r="D67" s="50" t="s">
        <v>101</v>
      </c>
      <c r="E67" s="50" t="s">
        <v>28</v>
      </c>
      <c r="F67" s="51">
        <v>38</v>
      </c>
      <c r="G67" s="52">
        <v>0.3</v>
      </c>
      <c r="H67" s="66"/>
      <c r="I67" s="66"/>
      <c r="J67" s="51">
        <v>19</v>
      </c>
      <c r="K67" s="54"/>
      <c r="L67" s="54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5"/>
      <c r="AA67" s="55">
        <v>3</v>
      </c>
      <c r="AB67" s="54"/>
      <c r="AC67" s="51"/>
      <c r="AD67" s="54"/>
      <c r="AE67" s="54"/>
      <c r="AF67" s="51" t="s">
        <v>102</v>
      </c>
      <c r="AG67" s="13"/>
      <c r="AH67" s="463"/>
    </row>
    <row r="68" spans="1:34" ht="15" thickBot="1" x14ac:dyDescent="0.35">
      <c r="A68" s="509"/>
      <c r="B68" s="517"/>
      <c r="C68" s="75" t="s">
        <v>103</v>
      </c>
      <c r="D68" s="78" t="s">
        <v>28</v>
      </c>
      <c r="E68" s="70"/>
      <c r="F68" s="73"/>
      <c r="G68" s="76"/>
      <c r="H68" s="70"/>
      <c r="I68" s="70"/>
      <c r="J68" s="73"/>
      <c r="K68" s="73"/>
      <c r="L68" s="73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3"/>
      <c r="AC68" s="73"/>
      <c r="AD68" s="73"/>
      <c r="AE68" s="73"/>
      <c r="AF68" s="73"/>
      <c r="AG68" s="20"/>
      <c r="AH68" s="469"/>
    </row>
    <row r="69" spans="1:34" ht="40.200000000000003" x14ac:dyDescent="0.3">
      <c r="A69" s="499">
        <v>29</v>
      </c>
      <c r="B69" s="513" t="s">
        <v>104</v>
      </c>
      <c r="C69" s="49" t="s">
        <v>99</v>
      </c>
      <c r="D69" s="50" t="s">
        <v>101</v>
      </c>
      <c r="E69" s="50" t="s">
        <v>28</v>
      </c>
      <c r="F69" s="51">
        <v>43</v>
      </c>
      <c r="G69" s="52">
        <v>0.3</v>
      </c>
      <c r="H69" s="66"/>
      <c r="I69" s="66"/>
      <c r="J69" s="51">
        <v>19</v>
      </c>
      <c r="K69" s="54"/>
      <c r="L69" s="54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5"/>
      <c r="AA69" s="55" t="s">
        <v>105</v>
      </c>
      <c r="AB69" s="54"/>
      <c r="AC69" s="51"/>
      <c r="AD69" s="54"/>
      <c r="AE69" s="54"/>
      <c r="AF69" s="51"/>
      <c r="AG69" s="13"/>
      <c r="AH69" s="463"/>
    </row>
    <row r="70" spans="1:34" ht="15" thickBot="1" x14ac:dyDescent="0.35">
      <c r="A70" s="509"/>
      <c r="B70" s="517"/>
      <c r="C70" s="75"/>
      <c r="D70" s="78" t="s">
        <v>28</v>
      </c>
      <c r="E70" s="70"/>
      <c r="F70" s="73"/>
      <c r="G70" s="76"/>
      <c r="H70" s="70"/>
      <c r="I70" s="70"/>
      <c r="J70" s="73"/>
      <c r="K70" s="73"/>
      <c r="L70" s="73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3"/>
      <c r="AC70" s="73"/>
      <c r="AD70" s="73"/>
      <c r="AE70" s="73"/>
      <c r="AF70" s="73"/>
      <c r="AG70" s="20"/>
      <c r="AH70" s="469"/>
    </row>
    <row r="71" spans="1:34" x14ac:dyDescent="0.3">
      <c r="A71" s="525">
        <v>30</v>
      </c>
      <c r="B71" s="519" t="s">
        <v>106</v>
      </c>
      <c r="C71" s="49" t="s">
        <v>107</v>
      </c>
      <c r="D71" s="50" t="s">
        <v>108</v>
      </c>
      <c r="E71" s="50" t="s">
        <v>109</v>
      </c>
      <c r="F71" s="51">
        <v>30</v>
      </c>
      <c r="G71" s="52">
        <v>0.3</v>
      </c>
      <c r="H71" s="50"/>
      <c r="I71" s="50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5"/>
      <c r="AA71" s="55"/>
      <c r="AB71" s="51"/>
      <c r="AC71" s="51" t="s">
        <v>110</v>
      </c>
      <c r="AD71" s="51"/>
      <c r="AE71" s="51"/>
      <c r="AF71" s="51" t="s">
        <v>111</v>
      </c>
      <c r="AG71" s="13"/>
      <c r="AH71" s="463"/>
    </row>
    <row r="72" spans="1:34" ht="15" thickBot="1" x14ac:dyDescent="0.35">
      <c r="A72" s="526"/>
      <c r="B72" s="520"/>
      <c r="C72" s="75" t="s">
        <v>112</v>
      </c>
      <c r="D72" s="70"/>
      <c r="E72" s="78" t="s">
        <v>30</v>
      </c>
      <c r="F72" s="71"/>
      <c r="G72" s="80"/>
      <c r="H72" s="78"/>
      <c r="I72" s="78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83"/>
      <c r="AG72" s="20"/>
      <c r="AH72" s="469"/>
    </row>
    <row r="73" spans="1:34" x14ac:dyDescent="0.3">
      <c r="A73" s="499">
        <v>31</v>
      </c>
      <c r="B73" s="513" t="s">
        <v>113</v>
      </c>
      <c r="C73" s="84" t="s">
        <v>114</v>
      </c>
      <c r="D73" s="50" t="s">
        <v>33</v>
      </c>
      <c r="E73" s="50" t="s">
        <v>28</v>
      </c>
      <c r="F73" s="51">
        <v>24</v>
      </c>
      <c r="G73" s="52">
        <v>0.3</v>
      </c>
      <c r="H73" s="66"/>
      <c r="I73" s="66"/>
      <c r="J73" s="51">
        <v>20</v>
      </c>
      <c r="K73" s="54"/>
      <c r="L73" s="54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5"/>
      <c r="AA73" s="55">
        <v>1</v>
      </c>
      <c r="AB73" s="54"/>
      <c r="AC73" s="54"/>
      <c r="AD73" s="54"/>
      <c r="AE73" s="54"/>
      <c r="AF73" s="54"/>
      <c r="AG73" s="13"/>
      <c r="AH73" s="463"/>
    </row>
    <row r="74" spans="1:34" ht="15" thickBot="1" x14ac:dyDescent="0.35">
      <c r="A74" s="509"/>
      <c r="B74" s="517"/>
      <c r="C74" s="75" t="s">
        <v>115</v>
      </c>
      <c r="D74" s="70"/>
      <c r="E74" s="70"/>
      <c r="F74" s="73"/>
      <c r="G74" s="76"/>
      <c r="H74" s="70"/>
      <c r="I74" s="70"/>
      <c r="J74" s="73"/>
      <c r="K74" s="73"/>
      <c r="L74" s="73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3"/>
      <c r="AC74" s="73"/>
      <c r="AD74" s="73"/>
      <c r="AE74" s="73"/>
      <c r="AF74" s="73"/>
      <c r="AG74" s="20"/>
      <c r="AH74" s="469"/>
    </row>
    <row r="75" spans="1:34" ht="27" x14ac:dyDescent="0.3">
      <c r="A75" s="499">
        <v>32</v>
      </c>
      <c r="B75" s="513" t="s">
        <v>116</v>
      </c>
      <c r="C75" s="49" t="s">
        <v>117</v>
      </c>
      <c r="D75" s="50" t="s">
        <v>28</v>
      </c>
      <c r="E75" s="50" t="s">
        <v>28</v>
      </c>
      <c r="F75" s="51">
        <v>28</v>
      </c>
      <c r="G75" s="52">
        <v>0.3</v>
      </c>
      <c r="H75" s="66"/>
      <c r="I75" s="66"/>
      <c r="J75" s="51">
        <v>19</v>
      </c>
      <c r="K75" s="54"/>
      <c r="L75" s="54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5"/>
      <c r="AA75" s="55" t="s">
        <v>118</v>
      </c>
      <c r="AB75" s="54"/>
      <c r="AC75" s="51"/>
      <c r="AD75" s="54"/>
      <c r="AE75" s="54"/>
      <c r="AF75" s="51" t="s">
        <v>102</v>
      </c>
      <c r="AG75" s="13"/>
      <c r="AH75" s="463"/>
    </row>
    <row r="76" spans="1:34" ht="15" thickBot="1" x14ac:dyDescent="0.35">
      <c r="A76" s="509"/>
      <c r="B76" s="517"/>
      <c r="C76" s="75" t="s">
        <v>103</v>
      </c>
      <c r="D76" s="70"/>
      <c r="E76" s="70"/>
      <c r="F76" s="73"/>
      <c r="G76" s="76"/>
      <c r="H76" s="70"/>
      <c r="I76" s="70"/>
      <c r="J76" s="73"/>
      <c r="K76" s="73"/>
      <c r="L76" s="73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3"/>
      <c r="AC76" s="73"/>
      <c r="AD76" s="73"/>
      <c r="AE76" s="73"/>
      <c r="AF76" s="73"/>
      <c r="AG76" s="20"/>
      <c r="AH76" s="469"/>
    </row>
    <row r="77" spans="1:34" ht="27" x14ac:dyDescent="0.3">
      <c r="A77" s="499">
        <v>33</v>
      </c>
      <c r="B77" s="513" t="s">
        <v>119</v>
      </c>
      <c r="C77" s="49" t="s">
        <v>120</v>
      </c>
      <c r="D77" s="50" t="s">
        <v>28</v>
      </c>
      <c r="E77" s="50" t="s">
        <v>28</v>
      </c>
      <c r="F77" s="51">
        <v>27</v>
      </c>
      <c r="G77" s="52">
        <v>0.3</v>
      </c>
      <c r="H77" s="66"/>
      <c r="I77" s="66"/>
      <c r="J77" s="54"/>
      <c r="K77" s="54"/>
      <c r="L77" s="54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5"/>
      <c r="AA77" s="55"/>
      <c r="AB77" s="54"/>
      <c r="AC77" s="54"/>
      <c r="AD77" s="54"/>
      <c r="AE77" s="54"/>
      <c r="AF77" s="51" t="s">
        <v>121</v>
      </c>
      <c r="AG77" s="13"/>
      <c r="AH77" s="463"/>
    </row>
    <row r="78" spans="1:34" ht="15" thickBot="1" x14ac:dyDescent="0.35">
      <c r="A78" s="509"/>
      <c r="B78" s="517"/>
      <c r="C78" s="75"/>
      <c r="D78" s="70"/>
      <c r="E78" s="70"/>
      <c r="F78" s="73"/>
      <c r="G78" s="76"/>
      <c r="H78" s="70"/>
      <c r="I78" s="70"/>
      <c r="J78" s="73"/>
      <c r="K78" s="73"/>
      <c r="L78" s="73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3"/>
      <c r="AC78" s="73"/>
      <c r="AD78" s="73"/>
      <c r="AE78" s="73"/>
      <c r="AF78" s="73"/>
      <c r="AG78" s="20"/>
      <c r="AH78" s="469"/>
    </row>
    <row r="79" spans="1:34" ht="27" x14ac:dyDescent="0.3">
      <c r="A79" s="499">
        <v>34</v>
      </c>
      <c r="B79" s="513" t="s">
        <v>122</v>
      </c>
      <c r="C79" s="49" t="s">
        <v>123</v>
      </c>
      <c r="D79" s="50" t="s">
        <v>65</v>
      </c>
      <c r="E79" s="50" t="s">
        <v>28</v>
      </c>
      <c r="F79" s="51">
        <v>6</v>
      </c>
      <c r="G79" s="52">
        <v>0.1</v>
      </c>
      <c r="H79" s="66"/>
      <c r="I79" s="66"/>
      <c r="J79" s="54"/>
      <c r="K79" s="51">
        <v>8</v>
      </c>
      <c r="L79" s="51">
        <v>8</v>
      </c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5"/>
      <c r="AA79" s="55"/>
      <c r="AB79" s="54"/>
      <c r="AC79" s="74">
        <v>0.1</v>
      </c>
      <c r="AD79" s="54"/>
      <c r="AE79" s="54"/>
      <c r="AF79" s="54"/>
      <c r="AG79" s="13"/>
      <c r="AH79" s="463"/>
    </row>
    <row r="80" spans="1:34" ht="27.6" thickBot="1" x14ac:dyDescent="0.35">
      <c r="A80" s="509"/>
      <c r="B80" s="517"/>
      <c r="C80" s="75" t="s">
        <v>124</v>
      </c>
      <c r="D80" s="78" t="s">
        <v>30</v>
      </c>
      <c r="E80" s="70"/>
      <c r="F80" s="73"/>
      <c r="G80" s="76"/>
      <c r="H80" s="70"/>
      <c r="I80" s="70"/>
      <c r="J80" s="73"/>
      <c r="K80" s="71">
        <v>7</v>
      </c>
      <c r="L80" s="73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3"/>
      <c r="AC80" s="73"/>
      <c r="AD80" s="73"/>
      <c r="AE80" s="73"/>
      <c r="AF80" s="73"/>
      <c r="AG80" s="20"/>
      <c r="AH80" s="469"/>
    </row>
    <row r="81" spans="1:34" ht="27" x14ac:dyDescent="0.3">
      <c r="A81" s="499">
        <v>35</v>
      </c>
      <c r="B81" s="513" t="s">
        <v>125</v>
      </c>
      <c r="C81" s="49" t="s">
        <v>126</v>
      </c>
      <c r="D81" s="50" t="s">
        <v>33</v>
      </c>
      <c r="E81" s="50" t="s">
        <v>28</v>
      </c>
      <c r="F81" s="51">
        <v>31</v>
      </c>
      <c r="G81" s="52">
        <v>0.3</v>
      </c>
      <c r="H81" s="66"/>
      <c r="I81" s="66"/>
      <c r="J81" s="54"/>
      <c r="K81" s="54"/>
      <c r="L81" s="54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5"/>
      <c r="AA81" s="55"/>
      <c r="AB81" s="54"/>
      <c r="AC81" s="54"/>
      <c r="AD81" s="54"/>
      <c r="AE81" s="54"/>
      <c r="AF81" s="51" t="s">
        <v>127</v>
      </c>
      <c r="AG81" s="13"/>
      <c r="AH81" s="463"/>
    </row>
    <row r="82" spans="1:34" ht="27.6" thickBot="1" x14ac:dyDescent="0.35">
      <c r="A82" s="509"/>
      <c r="B82" s="517"/>
      <c r="C82" s="75" t="s">
        <v>128</v>
      </c>
      <c r="D82" s="78" t="s">
        <v>65</v>
      </c>
      <c r="E82" s="70"/>
      <c r="F82" s="73"/>
      <c r="G82" s="76"/>
      <c r="H82" s="70"/>
      <c r="I82" s="70"/>
      <c r="J82" s="73"/>
      <c r="K82" s="73"/>
      <c r="L82" s="73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3"/>
      <c r="AC82" s="71" t="s">
        <v>110</v>
      </c>
      <c r="AD82" s="73"/>
      <c r="AE82" s="73"/>
      <c r="AF82" s="71" t="s">
        <v>129</v>
      </c>
      <c r="AG82" s="20"/>
      <c r="AH82" s="469"/>
    </row>
    <row r="83" spans="1:34" ht="27" x14ac:dyDescent="0.3">
      <c r="A83" s="499">
        <v>36</v>
      </c>
      <c r="B83" s="513" t="s">
        <v>130</v>
      </c>
      <c r="C83" s="49" t="s">
        <v>131</v>
      </c>
      <c r="D83" s="50" t="s">
        <v>30</v>
      </c>
      <c r="E83" s="50" t="s">
        <v>28</v>
      </c>
      <c r="F83" s="51">
        <v>7</v>
      </c>
      <c r="G83" s="52">
        <v>0.1</v>
      </c>
      <c r="H83" s="66"/>
      <c r="I83" s="66"/>
      <c r="J83" s="54"/>
      <c r="K83" s="54"/>
      <c r="L83" s="54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5"/>
      <c r="AA83" s="55"/>
      <c r="AB83" s="54"/>
      <c r="AC83" s="54"/>
      <c r="AD83" s="54"/>
      <c r="AE83" s="54"/>
      <c r="AF83" s="51" t="s">
        <v>132</v>
      </c>
      <c r="AG83" s="13"/>
      <c r="AH83" s="463"/>
    </row>
    <row r="84" spans="1:34" ht="15" thickBot="1" x14ac:dyDescent="0.35">
      <c r="A84" s="509"/>
      <c r="B84" s="517"/>
      <c r="C84" s="75" t="s">
        <v>103</v>
      </c>
      <c r="D84" s="70"/>
      <c r="E84" s="70"/>
      <c r="F84" s="73"/>
      <c r="G84" s="76"/>
      <c r="H84" s="70"/>
      <c r="I84" s="70"/>
      <c r="J84" s="73"/>
      <c r="K84" s="73"/>
      <c r="L84" s="73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3"/>
      <c r="AC84" s="73"/>
      <c r="AD84" s="73"/>
      <c r="AE84" s="73"/>
      <c r="AF84" s="71" t="s">
        <v>102</v>
      </c>
      <c r="AG84" s="20"/>
      <c r="AH84" s="469"/>
    </row>
    <row r="85" spans="1:34" ht="27" x14ac:dyDescent="0.3">
      <c r="A85" s="499">
        <v>37</v>
      </c>
      <c r="B85" s="513" t="s">
        <v>133</v>
      </c>
      <c r="C85" s="49" t="s">
        <v>120</v>
      </c>
      <c r="D85" s="50" t="s">
        <v>65</v>
      </c>
      <c r="E85" s="50" t="s">
        <v>28</v>
      </c>
      <c r="F85" s="51">
        <v>15</v>
      </c>
      <c r="G85" s="52">
        <v>0.2</v>
      </c>
      <c r="H85" s="66"/>
      <c r="I85" s="66"/>
      <c r="J85" s="54"/>
      <c r="K85" s="54"/>
      <c r="L85" s="54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5"/>
      <c r="AA85" s="55"/>
      <c r="AB85" s="54"/>
      <c r="AC85" s="51"/>
      <c r="AD85" s="54"/>
      <c r="AE85" s="54"/>
      <c r="AF85" s="51" t="s">
        <v>134</v>
      </c>
      <c r="AG85" s="13"/>
      <c r="AH85" s="463"/>
    </row>
    <row r="86" spans="1:34" ht="15" thickBot="1" x14ac:dyDescent="0.35">
      <c r="A86" s="509"/>
      <c r="B86" s="517"/>
      <c r="C86" s="75"/>
      <c r="D86" s="70"/>
      <c r="E86" s="70"/>
      <c r="F86" s="73"/>
      <c r="G86" s="76"/>
      <c r="H86" s="70"/>
      <c r="I86" s="70"/>
      <c r="J86" s="73"/>
      <c r="K86" s="73"/>
      <c r="L86" s="73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3"/>
      <c r="AC86" s="73"/>
      <c r="AD86" s="73"/>
      <c r="AE86" s="73"/>
      <c r="AF86" s="73"/>
      <c r="AG86" s="20"/>
      <c r="AH86" s="469"/>
    </row>
    <row r="87" spans="1:34" x14ac:dyDescent="0.3">
      <c r="A87" s="499">
        <v>38</v>
      </c>
      <c r="B87" s="513" t="s">
        <v>135</v>
      </c>
      <c r="C87" s="49"/>
      <c r="D87" s="50" t="s">
        <v>65</v>
      </c>
      <c r="E87" s="50" t="s">
        <v>28</v>
      </c>
      <c r="F87" s="51">
        <v>7</v>
      </c>
      <c r="G87" s="52">
        <v>0.1</v>
      </c>
      <c r="H87" s="66"/>
      <c r="I87" s="66"/>
      <c r="J87" s="54"/>
      <c r="K87" s="54"/>
      <c r="L87" s="54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5"/>
      <c r="AA87" s="55"/>
      <c r="AB87" s="54"/>
      <c r="AC87" s="54"/>
      <c r="AD87" s="54"/>
      <c r="AE87" s="54"/>
      <c r="AF87" s="51" t="s">
        <v>136</v>
      </c>
      <c r="AG87" s="13"/>
      <c r="AH87" s="523"/>
    </row>
    <row r="88" spans="1:34" ht="15" thickBot="1" x14ac:dyDescent="0.35">
      <c r="A88" s="509"/>
      <c r="B88" s="517"/>
      <c r="C88" s="75" t="s">
        <v>103</v>
      </c>
      <c r="D88" s="70"/>
      <c r="E88" s="70"/>
      <c r="F88" s="73"/>
      <c r="G88" s="76"/>
      <c r="H88" s="70"/>
      <c r="I88" s="70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73"/>
      <c r="AG88" s="20"/>
      <c r="AH88" s="524"/>
    </row>
    <row r="89" spans="1:34" ht="40.200000000000003" x14ac:dyDescent="0.3">
      <c r="A89" s="499">
        <v>39</v>
      </c>
      <c r="B89" s="513" t="s">
        <v>137</v>
      </c>
      <c r="C89" s="49" t="s">
        <v>138</v>
      </c>
      <c r="D89" s="50" t="s">
        <v>33</v>
      </c>
      <c r="E89" s="50" t="s">
        <v>28</v>
      </c>
      <c r="F89" s="51">
        <v>10</v>
      </c>
      <c r="G89" s="52">
        <v>0.2</v>
      </c>
      <c r="H89" s="50"/>
      <c r="I89" s="50"/>
      <c r="J89" s="51"/>
      <c r="K89" s="51">
        <v>8</v>
      </c>
      <c r="L89" s="51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85"/>
      <c r="AA89" s="55">
        <v>5</v>
      </c>
      <c r="AB89" s="54"/>
      <c r="AC89" s="54"/>
      <c r="AD89" s="51" t="s">
        <v>139</v>
      </c>
      <c r="AE89" s="54"/>
      <c r="AF89" s="51"/>
      <c r="AG89" s="54"/>
      <c r="AH89" s="534"/>
    </row>
    <row r="90" spans="1:34" ht="40.799999999999997" thickBot="1" x14ac:dyDescent="0.35">
      <c r="A90" s="509"/>
      <c r="B90" s="517"/>
      <c r="C90" s="75" t="s">
        <v>140</v>
      </c>
      <c r="D90" s="78"/>
      <c r="E90" s="78"/>
      <c r="F90" s="71"/>
      <c r="G90" s="80"/>
      <c r="H90" s="78"/>
      <c r="I90" s="78"/>
      <c r="J90" s="71"/>
      <c r="K90" s="71"/>
      <c r="L90" s="71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  <c r="AA90" s="73"/>
      <c r="AB90" s="73"/>
      <c r="AC90" s="73"/>
      <c r="AD90" s="73"/>
      <c r="AE90" s="73"/>
      <c r="AF90" s="73"/>
      <c r="AG90" s="73"/>
      <c r="AH90" s="535"/>
    </row>
    <row r="91" spans="1:34" ht="27" x14ac:dyDescent="0.3">
      <c r="A91" s="499">
        <v>40</v>
      </c>
      <c r="B91" s="513" t="s">
        <v>141</v>
      </c>
      <c r="C91" s="49" t="s">
        <v>120</v>
      </c>
      <c r="D91" s="50" t="s">
        <v>30</v>
      </c>
      <c r="E91" s="50" t="s">
        <v>28</v>
      </c>
      <c r="F91" s="51">
        <v>3</v>
      </c>
      <c r="G91" s="52">
        <v>0.1</v>
      </c>
      <c r="H91" s="66"/>
      <c r="I91" s="66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85"/>
      <c r="AA91" s="85"/>
      <c r="AB91" s="54"/>
      <c r="AC91" s="54"/>
      <c r="AD91" s="54"/>
      <c r="AE91" s="54"/>
      <c r="AF91" s="51" t="s">
        <v>142</v>
      </c>
      <c r="AG91" s="13"/>
      <c r="AH91" s="523"/>
    </row>
    <row r="92" spans="1:34" ht="15" thickBot="1" x14ac:dyDescent="0.35">
      <c r="A92" s="509"/>
      <c r="B92" s="517"/>
      <c r="C92" s="75"/>
      <c r="D92" s="70"/>
      <c r="E92" s="70"/>
      <c r="F92" s="73"/>
      <c r="G92" s="76"/>
      <c r="H92" s="70"/>
      <c r="I92" s="70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73"/>
      <c r="AC92" s="73"/>
      <c r="AD92" s="73"/>
      <c r="AE92" s="73"/>
      <c r="AF92" s="82">
        <v>0.15</v>
      </c>
      <c r="AG92" s="20"/>
      <c r="AH92" s="524"/>
    </row>
    <row r="93" spans="1:34" x14ac:dyDescent="0.3">
      <c r="A93" s="499">
        <v>41</v>
      </c>
      <c r="B93" s="513" t="s">
        <v>143</v>
      </c>
      <c r="C93" s="49" t="s">
        <v>144</v>
      </c>
      <c r="D93" s="50" t="s">
        <v>30</v>
      </c>
      <c r="E93" s="50" t="s">
        <v>28</v>
      </c>
      <c r="F93" s="51">
        <v>14</v>
      </c>
      <c r="G93" s="52">
        <v>0.2</v>
      </c>
      <c r="H93" s="66"/>
      <c r="I93" s="66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85"/>
      <c r="AA93" s="85"/>
      <c r="AB93" s="54"/>
      <c r="AC93" s="54"/>
      <c r="AD93" s="54"/>
      <c r="AE93" s="51"/>
      <c r="AF93" s="51" t="s">
        <v>139</v>
      </c>
      <c r="AG93" s="13"/>
      <c r="AH93" s="523"/>
    </row>
    <row r="94" spans="1:34" ht="15" thickBot="1" x14ac:dyDescent="0.35">
      <c r="A94" s="509"/>
      <c r="B94" s="517"/>
      <c r="C94" s="56"/>
      <c r="D94" s="63"/>
      <c r="E94" s="63"/>
      <c r="F94" s="62"/>
      <c r="G94" s="64"/>
      <c r="H94" s="63"/>
      <c r="I94" s="63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39"/>
      <c r="AH94" s="524"/>
    </row>
    <row r="95" spans="1:34" ht="27" x14ac:dyDescent="0.3">
      <c r="A95" s="527">
        <v>42</v>
      </c>
      <c r="B95" s="529" t="s">
        <v>145</v>
      </c>
      <c r="C95" s="86" t="s">
        <v>146</v>
      </c>
      <c r="D95" s="49" t="s">
        <v>147</v>
      </c>
      <c r="E95" s="87" t="s">
        <v>28</v>
      </c>
      <c r="F95" s="88">
        <v>25</v>
      </c>
      <c r="G95" s="89">
        <v>0.3</v>
      </c>
      <c r="H95" s="90"/>
      <c r="I95" s="90"/>
      <c r="J95" s="90"/>
      <c r="K95" s="90">
        <v>9</v>
      </c>
      <c r="L95" s="90"/>
      <c r="M95" s="90"/>
      <c r="N95" s="90"/>
      <c r="O95" s="90"/>
      <c r="P95" s="90"/>
      <c r="Q95" s="90"/>
      <c r="R95" s="90"/>
      <c r="S95" s="90"/>
      <c r="T95" s="90"/>
      <c r="U95" s="90"/>
      <c r="V95" s="90"/>
      <c r="W95" s="90"/>
      <c r="X95" s="90"/>
      <c r="Y95" s="90"/>
      <c r="Z95" s="90"/>
      <c r="AA95" s="90"/>
      <c r="AB95" s="90"/>
      <c r="AC95" s="90"/>
      <c r="AD95" s="90"/>
      <c r="AE95" s="90"/>
      <c r="AF95" s="90"/>
      <c r="AG95" s="91"/>
      <c r="AH95" s="92"/>
    </row>
    <row r="96" spans="1:34" ht="40.799999999999997" thickBot="1" x14ac:dyDescent="0.35">
      <c r="A96" s="528"/>
      <c r="B96" s="530"/>
      <c r="C96" s="93" t="s">
        <v>148</v>
      </c>
      <c r="D96" s="75" t="s">
        <v>30</v>
      </c>
      <c r="E96" s="94"/>
      <c r="F96" s="94"/>
      <c r="G96" s="94"/>
      <c r="H96" s="95"/>
      <c r="I96" s="95"/>
      <c r="J96" s="95"/>
      <c r="K96" s="95"/>
      <c r="L96" s="95">
        <v>6</v>
      </c>
      <c r="M96" s="95"/>
      <c r="N96" s="95"/>
      <c r="O96" s="95"/>
      <c r="P96" s="95"/>
      <c r="Q96" s="95"/>
      <c r="R96" s="95"/>
      <c r="S96" s="95"/>
      <c r="T96" s="95"/>
      <c r="U96" s="95"/>
      <c r="V96" s="95"/>
      <c r="W96" s="95"/>
      <c r="X96" s="95"/>
      <c r="Y96" s="95"/>
      <c r="Z96" s="95"/>
      <c r="AA96" s="95"/>
      <c r="AB96" s="95"/>
      <c r="AC96" s="95"/>
      <c r="AD96" s="95"/>
      <c r="AE96" s="95"/>
      <c r="AF96" s="95"/>
      <c r="AG96" s="96"/>
      <c r="AH96" s="97"/>
    </row>
    <row r="97" spans="1:34" ht="40.799999999999997" thickBot="1" x14ac:dyDescent="0.35">
      <c r="A97" s="527">
        <v>43</v>
      </c>
      <c r="B97" s="529" t="s">
        <v>149</v>
      </c>
      <c r="C97" s="86" t="s">
        <v>138</v>
      </c>
      <c r="D97" s="88" t="s">
        <v>65</v>
      </c>
      <c r="E97" s="84" t="s">
        <v>28</v>
      </c>
      <c r="F97" s="88">
        <v>7</v>
      </c>
      <c r="G97" s="89">
        <v>0.1</v>
      </c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  <c r="V97" s="90"/>
      <c r="W97" s="90"/>
      <c r="X97" s="90"/>
      <c r="Y97" s="90"/>
      <c r="Z97" s="90"/>
      <c r="AA97" s="90"/>
      <c r="AB97" s="90"/>
      <c r="AC97" s="90"/>
      <c r="AD97" s="98" t="s">
        <v>150</v>
      </c>
      <c r="AE97" s="90"/>
      <c r="AF97" s="98"/>
      <c r="AG97" s="91"/>
      <c r="AH97" s="532"/>
    </row>
    <row r="98" spans="1:34" ht="15" thickBot="1" x14ac:dyDescent="0.35">
      <c r="A98" s="528"/>
      <c r="B98" s="531"/>
      <c r="C98" s="99" t="s">
        <v>112</v>
      </c>
      <c r="D98" s="100"/>
      <c r="E98" s="88"/>
      <c r="F98" s="100"/>
      <c r="G98" s="100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01"/>
      <c r="U98" s="101"/>
      <c r="V98" s="101"/>
      <c r="W98" s="101"/>
      <c r="X98" s="101"/>
      <c r="Y98" s="101"/>
      <c r="Z98" s="101"/>
      <c r="AA98" s="101"/>
      <c r="AB98" s="101"/>
      <c r="AC98" s="102" t="s">
        <v>110</v>
      </c>
      <c r="AD98" s="101"/>
      <c r="AE98" s="101"/>
      <c r="AF98" s="101"/>
      <c r="AG98" s="103"/>
      <c r="AH98" s="533"/>
    </row>
  </sheetData>
  <mergeCells count="147">
    <mergeCell ref="A93:A94"/>
    <mergeCell ref="B93:B94"/>
    <mergeCell ref="AH93:AH94"/>
    <mergeCell ref="A95:A96"/>
    <mergeCell ref="B95:B96"/>
    <mergeCell ref="A97:A98"/>
    <mergeCell ref="B97:B98"/>
    <mergeCell ref="AH97:AH98"/>
    <mergeCell ref="A89:A90"/>
    <mergeCell ref="B89:B90"/>
    <mergeCell ref="AH89:AH90"/>
    <mergeCell ref="A91:A92"/>
    <mergeCell ref="B91:B92"/>
    <mergeCell ref="AH91:AH92"/>
    <mergeCell ref="A85:A86"/>
    <mergeCell ref="B85:B86"/>
    <mergeCell ref="AH85:AH86"/>
    <mergeCell ref="A87:A88"/>
    <mergeCell ref="B87:B88"/>
    <mergeCell ref="AH87:AH88"/>
    <mergeCell ref="A81:A82"/>
    <mergeCell ref="B81:B82"/>
    <mergeCell ref="AH81:AH82"/>
    <mergeCell ref="A83:A84"/>
    <mergeCell ref="B83:B84"/>
    <mergeCell ref="AH83:AH84"/>
    <mergeCell ref="A77:A78"/>
    <mergeCell ref="B77:B78"/>
    <mergeCell ref="AH77:AH78"/>
    <mergeCell ref="A79:A80"/>
    <mergeCell ref="B79:B80"/>
    <mergeCell ref="AH79:AH80"/>
    <mergeCell ref="A73:A74"/>
    <mergeCell ref="B73:B74"/>
    <mergeCell ref="AH73:AH74"/>
    <mergeCell ref="A75:A76"/>
    <mergeCell ref="B75:B76"/>
    <mergeCell ref="AH75:AH76"/>
    <mergeCell ref="A69:A70"/>
    <mergeCell ref="B69:B70"/>
    <mergeCell ref="AH69:AH70"/>
    <mergeCell ref="A71:A72"/>
    <mergeCell ref="B71:B72"/>
    <mergeCell ref="AH71:AH72"/>
    <mergeCell ref="A65:A66"/>
    <mergeCell ref="B65:B66"/>
    <mergeCell ref="AH65:AH66"/>
    <mergeCell ref="A67:A68"/>
    <mergeCell ref="B67:B68"/>
    <mergeCell ref="AH67:AH68"/>
    <mergeCell ref="A61:A62"/>
    <mergeCell ref="B61:B62"/>
    <mergeCell ref="AH61:AH62"/>
    <mergeCell ref="A63:A64"/>
    <mergeCell ref="B63:B64"/>
    <mergeCell ref="AH63:AH64"/>
    <mergeCell ref="A57:A58"/>
    <mergeCell ref="B57:B58"/>
    <mergeCell ref="AH57:AH58"/>
    <mergeCell ref="A59:A60"/>
    <mergeCell ref="B59:B60"/>
    <mergeCell ref="AH59:AH60"/>
    <mergeCell ref="A53:A54"/>
    <mergeCell ref="B53:B54"/>
    <mergeCell ref="AH53:AH54"/>
    <mergeCell ref="A55:A56"/>
    <mergeCell ref="B55:B56"/>
    <mergeCell ref="AH55:AH56"/>
    <mergeCell ref="A49:A50"/>
    <mergeCell ref="B49:B50"/>
    <mergeCell ref="AH49:AH50"/>
    <mergeCell ref="A51:A52"/>
    <mergeCell ref="B51:B52"/>
    <mergeCell ref="AH51:AH52"/>
    <mergeCell ref="A45:A46"/>
    <mergeCell ref="B45:B46"/>
    <mergeCell ref="AH45:AH46"/>
    <mergeCell ref="A47:A48"/>
    <mergeCell ref="B47:B48"/>
    <mergeCell ref="AH47:AH48"/>
    <mergeCell ref="A41:A42"/>
    <mergeCell ref="B41:B42"/>
    <mergeCell ref="AH41:AH42"/>
    <mergeCell ref="A43:A44"/>
    <mergeCell ref="B43:B44"/>
    <mergeCell ref="AH43:AH44"/>
    <mergeCell ref="B19:B20"/>
    <mergeCell ref="A37:A38"/>
    <mergeCell ref="B37:B38"/>
    <mergeCell ref="AH37:AH38"/>
    <mergeCell ref="A39:A40"/>
    <mergeCell ref="B39:B40"/>
    <mergeCell ref="AH39:AH40"/>
    <mergeCell ref="A33:A34"/>
    <mergeCell ref="B33:B34"/>
    <mergeCell ref="AH33:AH34"/>
    <mergeCell ref="A35:A36"/>
    <mergeCell ref="B35:B36"/>
    <mergeCell ref="AH35:AH36"/>
    <mergeCell ref="P10:X10"/>
    <mergeCell ref="F10:F11"/>
    <mergeCell ref="A29:A30"/>
    <mergeCell ref="B29:B30"/>
    <mergeCell ref="AH29:AH30"/>
    <mergeCell ref="A31:A32"/>
    <mergeCell ref="B31:B32"/>
    <mergeCell ref="AH31:AH32"/>
    <mergeCell ref="A25:A26"/>
    <mergeCell ref="B25:B26"/>
    <mergeCell ref="AH25:AH26"/>
    <mergeCell ref="A27:A28"/>
    <mergeCell ref="B27:B28"/>
    <mergeCell ref="AH27:AH28"/>
    <mergeCell ref="A21:A22"/>
    <mergeCell ref="B21:B22"/>
    <mergeCell ref="AH21:AH22"/>
    <mergeCell ref="A23:A24"/>
    <mergeCell ref="B23:B24"/>
    <mergeCell ref="AH23:AH24"/>
    <mergeCell ref="A17:A18"/>
    <mergeCell ref="B17:B18"/>
    <mergeCell ref="AH17:AH18"/>
    <mergeCell ref="A19:A20"/>
    <mergeCell ref="E10:E11"/>
    <mergeCell ref="AH19:AH20"/>
    <mergeCell ref="A13:A14"/>
    <mergeCell ref="B13:B14"/>
    <mergeCell ref="AH13:AH14"/>
    <mergeCell ref="A15:A16"/>
    <mergeCell ref="B15:B16"/>
    <mergeCell ref="AH15:AH16"/>
    <mergeCell ref="Y10:Y11"/>
    <mergeCell ref="Z10:AG10"/>
    <mergeCell ref="AH10:AH11"/>
    <mergeCell ref="Q11:R11"/>
    <mergeCell ref="A10:A11"/>
    <mergeCell ref="B10:B11"/>
    <mergeCell ref="C10:C11"/>
    <mergeCell ref="D10:D11"/>
    <mergeCell ref="S11:U11"/>
    <mergeCell ref="V11:X11"/>
    <mergeCell ref="Z11:AB11"/>
    <mergeCell ref="G10:G11"/>
    <mergeCell ref="H10:H11"/>
    <mergeCell ref="I10:I11"/>
    <mergeCell ref="J10:L10"/>
    <mergeCell ref="M10:O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2:Y77"/>
  <sheetViews>
    <sheetView topLeftCell="B4" zoomScale="85" zoomScaleNormal="85" workbookViewId="0">
      <pane ySplit="10" topLeftCell="A20" activePane="bottomLeft" state="frozen"/>
      <selection activeCell="A4" sqref="A4"/>
      <selection pane="bottomLeft" activeCell="V12" sqref="V12"/>
    </sheetView>
  </sheetViews>
  <sheetFormatPr defaultRowHeight="13.8" x14ac:dyDescent="0.25"/>
  <cols>
    <col min="1" max="1" width="5.88671875" style="137" customWidth="1"/>
    <col min="2" max="2" width="15.88671875" style="137" customWidth="1"/>
    <col min="3" max="3" width="9.88671875" style="137" customWidth="1"/>
    <col min="4" max="5" width="8.88671875" style="137"/>
    <col min="6" max="6" width="8.88671875" style="145"/>
    <col min="7" max="7" width="8.88671875" style="138"/>
    <col min="8" max="9" width="8.88671875" style="137"/>
    <col min="10" max="10" width="12.109375" style="137" customWidth="1"/>
    <col min="11" max="11" width="8.88671875" style="137"/>
    <col min="12" max="12" width="8.88671875" style="145"/>
    <col min="13" max="14" width="8.88671875" style="137"/>
    <col min="15" max="15" width="9.6640625" style="137" customWidth="1"/>
    <col min="16" max="16384" width="8.88671875" style="137"/>
  </cols>
  <sheetData>
    <row r="12" spans="1:25" ht="105.6" customHeight="1" x14ac:dyDescent="0.25">
      <c r="F12" s="148" t="s">
        <v>177</v>
      </c>
      <c r="H12" s="148" t="s">
        <v>177</v>
      </c>
      <c r="K12" s="544" t="s">
        <v>178</v>
      </c>
      <c r="L12" s="544"/>
      <c r="M12" s="544"/>
      <c r="N12" s="544"/>
      <c r="O12" s="544" t="s">
        <v>179</v>
      </c>
      <c r="P12" s="544"/>
      <c r="Q12" s="148" t="s">
        <v>181</v>
      </c>
      <c r="R12" s="148" t="s">
        <v>180</v>
      </c>
    </row>
    <row r="13" spans="1:25" ht="105.6" customHeight="1" x14ac:dyDescent="0.25">
      <c r="A13" s="151" t="s">
        <v>0</v>
      </c>
      <c r="B13" s="104" t="s">
        <v>1</v>
      </c>
      <c r="C13" s="105" t="s">
        <v>2</v>
      </c>
      <c r="D13" s="106" t="s">
        <v>3</v>
      </c>
      <c r="E13" s="106" t="s">
        <v>4</v>
      </c>
      <c r="F13" s="155" t="s">
        <v>6</v>
      </c>
      <c r="G13" s="131" t="s">
        <v>158</v>
      </c>
      <c r="H13" s="107" t="s">
        <v>154</v>
      </c>
      <c r="I13" s="107" t="s">
        <v>151</v>
      </c>
      <c r="J13" s="123" t="s">
        <v>176</v>
      </c>
      <c r="K13" s="547" t="s">
        <v>18</v>
      </c>
      <c r="L13" s="547"/>
      <c r="M13" s="547"/>
      <c r="N13" s="107" t="s">
        <v>11</v>
      </c>
      <c r="O13" s="547" t="s">
        <v>152</v>
      </c>
      <c r="P13" s="547"/>
      <c r="Q13" s="107" t="s">
        <v>153</v>
      </c>
      <c r="R13" s="127" t="s">
        <v>161</v>
      </c>
      <c r="S13" s="128" t="s">
        <v>162</v>
      </c>
      <c r="T13" s="539" t="s">
        <v>169</v>
      </c>
      <c r="U13" s="539"/>
      <c r="V13" s="539"/>
      <c r="W13" s="126" t="s">
        <v>169</v>
      </c>
      <c r="X13" s="125"/>
      <c r="Y13" s="150"/>
    </row>
    <row r="14" spans="1:25" ht="41.4" x14ac:dyDescent="0.25">
      <c r="A14" s="152"/>
      <c r="B14" s="108"/>
      <c r="C14" s="108"/>
      <c r="D14" s="108"/>
      <c r="E14" s="108"/>
      <c r="F14" s="143"/>
      <c r="G14" s="132"/>
      <c r="H14" s="108"/>
      <c r="I14" s="108"/>
      <c r="J14" s="108"/>
      <c r="K14" s="125" t="s">
        <v>155</v>
      </c>
      <c r="L14" s="146" t="s">
        <v>156</v>
      </c>
      <c r="M14" s="126" t="s">
        <v>157</v>
      </c>
      <c r="N14" s="108"/>
      <c r="O14" s="126" t="s">
        <v>159</v>
      </c>
      <c r="P14" s="126" t="s">
        <v>160</v>
      </c>
      <c r="Q14" s="129">
        <v>0.2</v>
      </c>
      <c r="R14" s="129">
        <v>0.1</v>
      </c>
      <c r="S14" s="129">
        <v>0.2</v>
      </c>
      <c r="T14" s="124" t="s">
        <v>173</v>
      </c>
      <c r="U14" s="124" t="s">
        <v>174</v>
      </c>
      <c r="V14" s="124" t="s">
        <v>175</v>
      </c>
      <c r="W14" s="108"/>
      <c r="X14" s="108"/>
    </row>
    <row r="15" spans="1:25" ht="26.4" x14ac:dyDescent="0.25">
      <c r="A15" s="537">
        <v>1</v>
      </c>
      <c r="B15" s="538" t="s">
        <v>25</v>
      </c>
      <c r="C15" s="130" t="s">
        <v>26</v>
      </c>
      <c r="D15" s="130" t="s">
        <v>27</v>
      </c>
      <c r="E15" s="113" t="s">
        <v>28</v>
      </c>
      <c r="F15" s="114">
        <v>0.3</v>
      </c>
      <c r="G15" s="133"/>
      <c r="H15" s="139"/>
      <c r="I15" s="139"/>
      <c r="J15" s="139"/>
      <c r="K15" s="139"/>
      <c r="L15" s="147"/>
      <c r="M15" s="139"/>
      <c r="N15" s="139"/>
      <c r="O15" s="139"/>
      <c r="P15" s="139"/>
      <c r="Q15" s="139"/>
      <c r="R15" s="139"/>
      <c r="S15" s="139"/>
      <c r="T15" s="108"/>
      <c r="U15" s="108"/>
      <c r="V15" s="108"/>
      <c r="W15" s="108"/>
      <c r="X15" s="108"/>
    </row>
    <row r="16" spans="1:25" x14ac:dyDescent="0.25">
      <c r="A16" s="537"/>
      <c r="B16" s="538"/>
      <c r="C16" s="110" t="s">
        <v>29</v>
      </c>
      <c r="D16" s="112" t="s">
        <v>30</v>
      </c>
      <c r="E16" s="113"/>
      <c r="F16" s="111">
        <v>0.3</v>
      </c>
      <c r="G16" s="133">
        <v>7209.23</v>
      </c>
      <c r="H16" s="108"/>
      <c r="I16" s="108">
        <v>9</v>
      </c>
      <c r="J16" s="108"/>
      <c r="K16" s="108" t="s">
        <v>163</v>
      </c>
      <c r="L16" s="143">
        <v>0.15</v>
      </c>
      <c r="M16" s="108">
        <v>9</v>
      </c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</row>
    <row r="17" spans="1:24" ht="26.4" x14ac:dyDescent="0.25">
      <c r="A17" s="537">
        <v>2</v>
      </c>
      <c r="B17" s="538" t="s">
        <v>31</v>
      </c>
      <c r="C17" s="130" t="s">
        <v>32</v>
      </c>
      <c r="D17" s="113" t="s">
        <v>33</v>
      </c>
      <c r="E17" s="113" t="s">
        <v>28</v>
      </c>
      <c r="F17" s="114">
        <v>0.2</v>
      </c>
      <c r="G17" s="134"/>
      <c r="H17" s="108"/>
      <c r="I17" s="108"/>
      <c r="J17" s="108"/>
      <c r="K17" s="108"/>
      <c r="L17" s="143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</row>
    <row r="18" spans="1:24" ht="27.6" x14ac:dyDescent="0.25">
      <c r="A18" s="537"/>
      <c r="B18" s="538"/>
      <c r="C18" s="109" t="s">
        <v>35</v>
      </c>
      <c r="D18" s="113"/>
      <c r="E18" s="139"/>
      <c r="F18" s="111">
        <v>0.2</v>
      </c>
      <c r="G18" s="115">
        <v>7223.7</v>
      </c>
      <c r="H18" s="108">
        <f>ROUND(G18*F18,2)</f>
        <v>1444.74</v>
      </c>
      <c r="I18" s="108">
        <v>9</v>
      </c>
      <c r="J18" s="108">
        <f>ROUND((G18/18)*I18,2)</f>
        <v>3611.85</v>
      </c>
      <c r="K18" s="124" t="s">
        <v>164</v>
      </c>
      <c r="L18" s="143">
        <v>0.2</v>
      </c>
      <c r="M18" s="108">
        <v>9</v>
      </c>
      <c r="N18" s="108">
        <f>ROUND(((G18/18)*M18)*L18,2)</f>
        <v>722.37</v>
      </c>
      <c r="O18" s="108"/>
      <c r="P18" s="108"/>
      <c r="Q18" s="108">
        <f>ROUND(J18*20%,2)</f>
        <v>722.37</v>
      </c>
      <c r="R18" s="108"/>
      <c r="S18" s="108"/>
      <c r="T18" s="108"/>
      <c r="U18" s="108"/>
      <c r="V18" s="108"/>
      <c r="W18" s="108"/>
      <c r="X18" s="108"/>
    </row>
    <row r="19" spans="1:24" ht="26.4" x14ac:dyDescent="0.25">
      <c r="A19" s="537">
        <v>3</v>
      </c>
      <c r="B19" s="538" t="s">
        <v>36</v>
      </c>
      <c r="C19" s="130" t="s">
        <v>37</v>
      </c>
      <c r="D19" s="113" t="s">
        <v>28</v>
      </c>
      <c r="E19" s="113" t="s">
        <v>28</v>
      </c>
      <c r="F19" s="114">
        <v>0.3</v>
      </c>
      <c r="G19" s="134"/>
      <c r="H19" s="108">
        <f t="shared" ref="H19:H28" si="0">ROUND(G19*F19,2)</f>
        <v>0</v>
      </c>
      <c r="I19" s="108"/>
      <c r="J19" s="108">
        <f t="shared" ref="J19:J63" si="1">ROUND((G19/18)*I19,2)</f>
        <v>0</v>
      </c>
      <c r="K19" s="108"/>
      <c r="L19" s="143"/>
      <c r="M19" s="108"/>
      <c r="N19" s="108">
        <f t="shared" ref="N19:N34" si="2">ROUND(((G19/18)*M19)*L19,2)</f>
        <v>0</v>
      </c>
      <c r="O19" s="108"/>
      <c r="P19" s="108"/>
      <c r="Q19" s="108">
        <f t="shared" ref="Q19:Q58" si="3">ROUND(J19*20%,2)</f>
        <v>0</v>
      </c>
      <c r="R19" s="108"/>
      <c r="S19" s="108"/>
      <c r="T19" s="108"/>
      <c r="U19" s="108"/>
      <c r="V19" s="108"/>
      <c r="W19" s="108"/>
      <c r="X19" s="108"/>
    </row>
    <row r="20" spans="1:24" x14ac:dyDescent="0.25">
      <c r="A20" s="537"/>
      <c r="B20" s="538"/>
      <c r="C20" s="109" t="s">
        <v>39</v>
      </c>
      <c r="D20" s="139"/>
      <c r="E20" s="139"/>
      <c r="F20" s="111">
        <v>0.3</v>
      </c>
      <c r="G20" s="115">
        <v>7701.1</v>
      </c>
      <c r="H20" s="108">
        <f t="shared" si="0"/>
        <v>2310.33</v>
      </c>
      <c r="I20" s="108">
        <v>14</v>
      </c>
      <c r="J20" s="108">
        <f t="shared" si="1"/>
        <v>5989.74</v>
      </c>
      <c r="K20" s="108"/>
      <c r="L20" s="143"/>
      <c r="M20" s="108"/>
      <c r="N20" s="108">
        <f t="shared" si="2"/>
        <v>0</v>
      </c>
      <c r="O20" s="108"/>
      <c r="P20" s="108"/>
      <c r="Q20" s="108">
        <f t="shared" si="3"/>
        <v>1197.95</v>
      </c>
      <c r="R20" s="108"/>
      <c r="S20" s="108"/>
      <c r="T20" s="108"/>
      <c r="U20" s="108"/>
      <c r="V20" s="108"/>
      <c r="W20" s="108"/>
      <c r="X20" s="108"/>
    </row>
    <row r="21" spans="1:24" ht="26.4" x14ac:dyDescent="0.25">
      <c r="A21" s="537">
        <v>4</v>
      </c>
      <c r="B21" s="538" t="s">
        <v>40</v>
      </c>
      <c r="C21" s="130" t="s">
        <v>32</v>
      </c>
      <c r="D21" s="113" t="s">
        <v>28</v>
      </c>
      <c r="E21" s="113" t="s">
        <v>28</v>
      </c>
      <c r="F21" s="114">
        <v>0.2</v>
      </c>
      <c r="G21" s="134"/>
      <c r="H21" s="108">
        <f t="shared" si="0"/>
        <v>0</v>
      </c>
      <c r="I21" s="108"/>
      <c r="J21" s="108">
        <f t="shared" si="1"/>
        <v>0</v>
      </c>
      <c r="K21" s="108"/>
      <c r="L21" s="143"/>
      <c r="M21" s="108"/>
      <c r="N21" s="108">
        <f t="shared" si="2"/>
        <v>0</v>
      </c>
      <c r="O21" s="108"/>
      <c r="P21" s="108"/>
      <c r="Q21" s="108">
        <f t="shared" si="3"/>
        <v>0</v>
      </c>
      <c r="R21" s="108"/>
      <c r="S21" s="108"/>
      <c r="T21" s="108"/>
      <c r="U21" s="108"/>
      <c r="V21" s="108"/>
      <c r="W21" s="108"/>
      <c r="X21" s="108"/>
    </row>
    <row r="22" spans="1:24" ht="26.4" x14ac:dyDescent="0.25">
      <c r="A22" s="537"/>
      <c r="B22" s="538"/>
      <c r="C22" s="109" t="s">
        <v>41</v>
      </c>
      <c r="D22" s="139"/>
      <c r="E22" s="139"/>
      <c r="F22" s="111">
        <v>0.2</v>
      </c>
      <c r="G22" s="115">
        <v>7701.1</v>
      </c>
      <c r="H22" s="108">
        <f t="shared" si="0"/>
        <v>1540.22</v>
      </c>
      <c r="I22" s="108">
        <v>14</v>
      </c>
      <c r="J22" s="108">
        <f t="shared" si="1"/>
        <v>5989.74</v>
      </c>
      <c r="K22" s="108" t="s">
        <v>163</v>
      </c>
      <c r="L22" s="143">
        <v>0.15</v>
      </c>
      <c r="M22" s="108">
        <v>8</v>
      </c>
      <c r="N22" s="108">
        <f t="shared" si="2"/>
        <v>513.41</v>
      </c>
      <c r="O22" s="108"/>
      <c r="P22" s="108"/>
      <c r="Q22" s="108">
        <f t="shared" si="3"/>
        <v>1197.95</v>
      </c>
      <c r="R22" s="108"/>
      <c r="S22" s="108"/>
      <c r="T22" s="108"/>
      <c r="U22" s="108"/>
      <c r="V22" s="108"/>
      <c r="W22" s="108"/>
      <c r="X22" s="108"/>
    </row>
    <row r="23" spans="1:24" ht="33" customHeight="1" x14ac:dyDescent="0.25">
      <c r="A23" s="153">
        <v>5</v>
      </c>
      <c r="B23" s="144" t="s">
        <v>43</v>
      </c>
      <c r="C23" s="116" t="s">
        <v>35</v>
      </c>
      <c r="D23" s="117" t="s">
        <v>28</v>
      </c>
      <c r="E23" s="117" t="s">
        <v>28</v>
      </c>
      <c r="F23" s="118">
        <v>0.3</v>
      </c>
      <c r="G23" s="135">
        <v>7701.1</v>
      </c>
      <c r="H23" s="108">
        <f t="shared" si="0"/>
        <v>2310.33</v>
      </c>
      <c r="I23" s="108">
        <v>18</v>
      </c>
      <c r="J23" s="108">
        <f t="shared" si="1"/>
        <v>7701.1</v>
      </c>
      <c r="K23" s="124" t="s">
        <v>164</v>
      </c>
      <c r="L23" s="143">
        <v>0.2</v>
      </c>
      <c r="M23" s="108">
        <v>18</v>
      </c>
      <c r="N23" s="108">
        <f>ROUND(((G23/18)*M23)*L23,2)</f>
        <v>1540.22</v>
      </c>
      <c r="O23" s="108"/>
      <c r="P23" s="108">
        <f>ROUND(G23*25%,2)</f>
        <v>1925.28</v>
      </c>
      <c r="Q23" s="108">
        <f t="shared" si="3"/>
        <v>1540.22</v>
      </c>
      <c r="R23" s="108"/>
      <c r="S23" s="108"/>
      <c r="T23" s="108"/>
      <c r="U23" s="108"/>
      <c r="V23" s="108"/>
      <c r="W23" s="108"/>
      <c r="X23" s="108"/>
    </row>
    <row r="24" spans="1:24" ht="33" customHeight="1" x14ac:dyDescent="0.25">
      <c r="A24" s="154">
        <v>6</v>
      </c>
      <c r="B24" s="144" t="s">
        <v>45</v>
      </c>
      <c r="C24" s="116" t="s">
        <v>165</v>
      </c>
      <c r="D24" s="117" t="s">
        <v>46</v>
      </c>
      <c r="E24" s="117" t="s">
        <v>28</v>
      </c>
      <c r="F24" s="118">
        <v>0.3</v>
      </c>
      <c r="G24" s="135">
        <v>7701.1</v>
      </c>
      <c r="H24" s="139">
        <f t="shared" si="0"/>
        <v>2310.33</v>
      </c>
      <c r="I24" s="108">
        <v>17</v>
      </c>
      <c r="J24" s="108">
        <f t="shared" si="1"/>
        <v>7273.26</v>
      </c>
      <c r="K24" s="124" t="s">
        <v>164</v>
      </c>
      <c r="L24" s="143">
        <v>0.2</v>
      </c>
      <c r="M24" s="108">
        <v>16</v>
      </c>
      <c r="N24" s="108">
        <f t="shared" si="2"/>
        <v>1369.08</v>
      </c>
      <c r="O24" s="108"/>
      <c r="P24" s="108">
        <f>ROUND(G24*25%,2)</f>
        <v>1925.28</v>
      </c>
      <c r="Q24" s="108">
        <f>ROUND(J24*20%,2)</f>
        <v>1454.65</v>
      </c>
      <c r="R24" s="108"/>
      <c r="S24" s="108"/>
      <c r="T24" s="108"/>
      <c r="U24" s="108"/>
      <c r="V24" s="108"/>
      <c r="W24" s="108"/>
      <c r="X24" s="108"/>
    </row>
    <row r="25" spans="1:24" ht="31.8" customHeight="1" x14ac:dyDescent="0.25">
      <c r="A25" s="154">
        <v>7</v>
      </c>
      <c r="B25" s="144" t="s">
        <v>50</v>
      </c>
      <c r="C25" s="116" t="s">
        <v>35</v>
      </c>
      <c r="D25" s="117" t="s">
        <v>28</v>
      </c>
      <c r="E25" s="117" t="s">
        <v>28</v>
      </c>
      <c r="F25" s="118">
        <v>0.3</v>
      </c>
      <c r="G25" s="135">
        <v>7701.1</v>
      </c>
      <c r="H25" s="108">
        <f t="shared" si="0"/>
        <v>2310.33</v>
      </c>
      <c r="I25" s="108">
        <v>18.5</v>
      </c>
      <c r="J25" s="108">
        <f t="shared" si="1"/>
        <v>7915.02</v>
      </c>
      <c r="K25" s="124" t="s">
        <v>164</v>
      </c>
      <c r="L25" s="143">
        <v>0.2</v>
      </c>
      <c r="M25" s="108">
        <v>18.5</v>
      </c>
      <c r="N25" s="108">
        <f t="shared" si="2"/>
        <v>1583</v>
      </c>
      <c r="O25" s="108"/>
      <c r="P25" s="108">
        <f>ROUND(G25*25%,2)</f>
        <v>1925.28</v>
      </c>
      <c r="Q25" s="108">
        <f t="shared" si="3"/>
        <v>1583</v>
      </c>
      <c r="R25" s="108"/>
      <c r="S25" s="108"/>
      <c r="T25" s="108"/>
      <c r="U25" s="108"/>
      <c r="V25" s="108"/>
      <c r="W25" s="108"/>
      <c r="X25" s="108"/>
    </row>
    <row r="26" spans="1:24" ht="34.200000000000003" customHeight="1" x14ac:dyDescent="0.25">
      <c r="A26" s="154">
        <v>8</v>
      </c>
      <c r="B26" s="144" t="s">
        <v>52</v>
      </c>
      <c r="C26" s="116" t="s">
        <v>165</v>
      </c>
      <c r="D26" s="117" t="s">
        <v>28</v>
      </c>
      <c r="E26" s="117" t="s">
        <v>28</v>
      </c>
      <c r="F26" s="118">
        <v>0.3</v>
      </c>
      <c r="G26" s="135">
        <v>7701.1</v>
      </c>
      <c r="H26" s="108">
        <f>ROUND(G26*F26,2)</f>
        <v>2310.33</v>
      </c>
      <c r="I26" s="108">
        <v>17.5</v>
      </c>
      <c r="J26" s="108">
        <f t="shared" si="1"/>
        <v>7487.18</v>
      </c>
      <c r="K26" s="124" t="s">
        <v>164</v>
      </c>
      <c r="L26" s="143">
        <v>0.2</v>
      </c>
      <c r="M26" s="108">
        <v>17.5</v>
      </c>
      <c r="N26" s="108">
        <f t="shared" si="2"/>
        <v>1497.44</v>
      </c>
      <c r="O26" s="108"/>
      <c r="P26" s="108">
        <f>ROUND(G26*25%,2)</f>
        <v>1925.28</v>
      </c>
      <c r="Q26" s="108">
        <f t="shared" si="3"/>
        <v>1497.44</v>
      </c>
      <c r="R26" s="108"/>
      <c r="S26" s="108"/>
      <c r="T26" s="108">
        <v>10</v>
      </c>
      <c r="U26" s="108">
        <v>2</v>
      </c>
      <c r="V26" s="108"/>
      <c r="W26" s="108"/>
      <c r="X26" s="108"/>
    </row>
    <row r="27" spans="1:24" ht="31.8" customHeight="1" x14ac:dyDescent="0.25">
      <c r="A27" s="154">
        <v>9</v>
      </c>
      <c r="B27" s="144" t="s">
        <v>55</v>
      </c>
      <c r="C27" s="116" t="s">
        <v>56</v>
      </c>
      <c r="D27" s="117" t="s">
        <v>28</v>
      </c>
      <c r="E27" s="117" t="s">
        <v>28</v>
      </c>
      <c r="F27" s="118">
        <v>0.2</v>
      </c>
      <c r="G27" s="135">
        <v>7701.1</v>
      </c>
      <c r="H27" s="108">
        <f t="shared" si="0"/>
        <v>1540.22</v>
      </c>
      <c r="I27" s="108">
        <v>18</v>
      </c>
      <c r="J27" s="108">
        <f>ROUND((G27/18)*I27,2)</f>
        <v>7701.1</v>
      </c>
      <c r="K27" s="124" t="s">
        <v>56</v>
      </c>
      <c r="L27" s="143">
        <v>0.1</v>
      </c>
      <c r="M27" s="108">
        <v>18</v>
      </c>
      <c r="N27" s="108">
        <f>ROUND(((G27/18)*M27)*L27,2)</f>
        <v>770.11</v>
      </c>
      <c r="O27" s="108"/>
      <c r="P27" s="108">
        <f>ROUND(G27*25%,2)</f>
        <v>1925.28</v>
      </c>
      <c r="Q27" s="108">
        <f>ROUND(J27*20%,2)</f>
        <v>1540.22</v>
      </c>
      <c r="R27" s="108"/>
      <c r="S27" s="108"/>
      <c r="T27" s="108"/>
      <c r="U27" s="108"/>
      <c r="V27" s="108"/>
      <c r="W27" s="108"/>
      <c r="X27" s="108"/>
    </row>
    <row r="28" spans="1:24" ht="42" customHeight="1" x14ac:dyDescent="0.25">
      <c r="A28" s="154">
        <v>10</v>
      </c>
      <c r="B28" s="144" t="s">
        <v>58</v>
      </c>
      <c r="C28" s="116" t="s">
        <v>59</v>
      </c>
      <c r="D28" s="116" t="s">
        <v>166</v>
      </c>
      <c r="E28" s="117" t="s">
        <v>28</v>
      </c>
      <c r="F28" s="118">
        <v>0.3</v>
      </c>
      <c r="G28" s="135">
        <v>8856.26</v>
      </c>
      <c r="H28" s="108">
        <f t="shared" si="0"/>
        <v>2656.88</v>
      </c>
      <c r="I28" s="108">
        <v>8</v>
      </c>
      <c r="J28" s="108">
        <f t="shared" si="1"/>
        <v>3936.12</v>
      </c>
      <c r="K28" s="124" t="s">
        <v>59</v>
      </c>
      <c r="L28" s="143">
        <v>0.1</v>
      </c>
      <c r="M28" s="108">
        <v>8</v>
      </c>
      <c r="N28" s="108">
        <f t="shared" si="2"/>
        <v>393.61</v>
      </c>
      <c r="O28" s="108"/>
      <c r="P28" s="108"/>
      <c r="Q28" s="108">
        <f t="shared" si="3"/>
        <v>787.22</v>
      </c>
      <c r="R28" s="108"/>
      <c r="S28" s="108"/>
      <c r="T28" s="108"/>
      <c r="U28" s="108"/>
      <c r="V28" s="108"/>
      <c r="W28" s="108"/>
      <c r="X28" s="108"/>
    </row>
    <row r="29" spans="1:24" ht="42" customHeight="1" x14ac:dyDescent="0.25">
      <c r="A29" s="154">
        <v>11</v>
      </c>
      <c r="B29" s="144" t="s">
        <v>61</v>
      </c>
      <c r="C29" s="116" t="s">
        <v>59</v>
      </c>
      <c r="D29" s="117" t="s">
        <v>33</v>
      </c>
      <c r="E29" s="117" t="s">
        <v>28</v>
      </c>
      <c r="F29" s="118">
        <v>0.1</v>
      </c>
      <c r="G29" s="135">
        <v>7223.7</v>
      </c>
      <c r="H29" s="108"/>
      <c r="I29" s="108">
        <v>20</v>
      </c>
      <c r="J29" s="108">
        <f t="shared" si="1"/>
        <v>8026.33</v>
      </c>
      <c r="K29" s="124" t="s">
        <v>59</v>
      </c>
      <c r="L29" s="143">
        <v>0.1</v>
      </c>
      <c r="M29" s="108">
        <v>20</v>
      </c>
      <c r="N29" s="108">
        <f t="shared" si="2"/>
        <v>802.63</v>
      </c>
      <c r="O29" s="108"/>
      <c r="P29" s="108">
        <f>ROUND(G29*25%,2)</f>
        <v>1805.93</v>
      </c>
      <c r="Q29" s="108">
        <f t="shared" si="3"/>
        <v>1605.27</v>
      </c>
      <c r="R29" s="108"/>
      <c r="S29" s="108"/>
      <c r="T29" s="108"/>
      <c r="U29" s="108"/>
      <c r="V29" s="108"/>
      <c r="W29" s="108"/>
      <c r="X29" s="108"/>
    </row>
    <row r="30" spans="1:24" ht="41.4" customHeight="1" x14ac:dyDescent="0.25">
      <c r="A30" s="154">
        <v>12</v>
      </c>
      <c r="B30" s="144" t="s">
        <v>63</v>
      </c>
      <c r="C30" s="116" t="s">
        <v>167</v>
      </c>
      <c r="D30" s="117" t="s">
        <v>65</v>
      </c>
      <c r="E30" s="117" t="s">
        <v>28</v>
      </c>
      <c r="F30" s="118">
        <v>0.1</v>
      </c>
      <c r="G30" s="135">
        <v>6746.3</v>
      </c>
      <c r="H30" s="108"/>
      <c r="I30" s="108">
        <v>18.5</v>
      </c>
      <c r="J30" s="108">
        <f t="shared" si="1"/>
        <v>6933.7</v>
      </c>
      <c r="K30" s="124" t="s">
        <v>56</v>
      </c>
      <c r="L30" s="143">
        <v>0.1</v>
      </c>
      <c r="M30" s="108">
        <v>6</v>
      </c>
      <c r="N30" s="108">
        <f>ROUND(((G30/18)*M30)*L30,2)</f>
        <v>224.88</v>
      </c>
      <c r="O30" s="108"/>
      <c r="P30" s="108"/>
      <c r="Q30" s="108">
        <f t="shared" si="3"/>
        <v>1386.74</v>
      </c>
      <c r="R30" s="108"/>
      <c r="S30" s="108"/>
      <c r="T30" s="108"/>
      <c r="U30" s="108"/>
      <c r="V30" s="108"/>
      <c r="W30" s="108"/>
      <c r="X30" s="108"/>
    </row>
    <row r="31" spans="1:24" ht="34.200000000000003" customHeight="1" x14ac:dyDescent="0.25">
      <c r="A31" s="154">
        <v>13</v>
      </c>
      <c r="B31" s="144" t="s">
        <v>66</v>
      </c>
      <c r="C31" s="116" t="s">
        <v>29</v>
      </c>
      <c r="D31" s="117" t="s">
        <v>28</v>
      </c>
      <c r="E31" s="117" t="s">
        <v>28</v>
      </c>
      <c r="F31" s="118">
        <v>0.3</v>
      </c>
      <c r="G31" s="135">
        <v>7701.1</v>
      </c>
      <c r="H31" s="108"/>
      <c r="I31" s="108">
        <v>20</v>
      </c>
      <c r="J31" s="108">
        <f>ROUND((G31/18)*I31,2)</f>
        <v>8556.7800000000007</v>
      </c>
      <c r="K31" s="108" t="s">
        <v>163</v>
      </c>
      <c r="L31" s="143">
        <v>0.15</v>
      </c>
      <c r="M31" s="108">
        <v>20</v>
      </c>
      <c r="N31" s="108">
        <f t="shared" si="2"/>
        <v>1283.52</v>
      </c>
      <c r="O31" s="108"/>
      <c r="P31" s="108"/>
      <c r="Q31" s="108">
        <f t="shared" si="3"/>
        <v>1711.36</v>
      </c>
      <c r="R31" s="108"/>
      <c r="S31" s="108"/>
      <c r="T31" s="108"/>
      <c r="U31" s="108"/>
      <c r="V31" s="108"/>
      <c r="W31" s="108"/>
      <c r="X31" s="108"/>
    </row>
    <row r="32" spans="1:24" ht="42" customHeight="1" x14ac:dyDescent="0.25">
      <c r="A32" s="154">
        <v>15</v>
      </c>
      <c r="B32" s="144" t="s">
        <v>70</v>
      </c>
      <c r="C32" s="116" t="s">
        <v>71</v>
      </c>
      <c r="D32" s="117" t="s">
        <v>28</v>
      </c>
      <c r="E32" s="117" t="s">
        <v>28</v>
      </c>
      <c r="F32" s="118">
        <v>0.3</v>
      </c>
      <c r="G32" s="135">
        <v>7701.1</v>
      </c>
      <c r="H32" s="108"/>
      <c r="I32" s="108">
        <v>26</v>
      </c>
      <c r="J32" s="108">
        <f t="shared" si="1"/>
        <v>11123.81</v>
      </c>
      <c r="K32" s="108"/>
      <c r="L32" s="143"/>
      <c r="M32" s="108"/>
      <c r="N32" s="108">
        <f t="shared" si="2"/>
        <v>0</v>
      </c>
      <c r="O32" s="108"/>
      <c r="P32" s="108">
        <f>ROUND(G32*25%,2)</f>
        <v>1925.28</v>
      </c>
      <c r="Q32" s="108">
        <f>ROUND(J32*20%,2)</f>
        <v>2224.7600000000002</v>
      </c>
      <c r="R32" s="108">
        <f>ROUND(G32*10%,2)</f>
        <v>770.11</v>
      </c>
      <c r="S32" s="108"/>
      <c r="T32" s="108"/>
      <c r="U32" s="108"/>
      <c r="V32" s="108"/>
      <c r="W32" s="108"/>
      <c r="X32" s="108"/>
    </row>
    <row r="33" spans="1:24" ht="22.8" customHeight="1" x14ac:dyDescent="0.25">
      <c r="A33" s="542">
        <v>16</v>
      </c>
      <c r="B33" s="536" t="s">
        <v>73</v>
      </c>
      <c r="C33" s="116" t="s">
        <v>74</v>
      </c>
      <c r="D33" s="116" t="s">
        <v>75</v>
      </c>
      <c r="E33" s="117" t="s">
        <v>28</v>
      </c>
      <c r="F33" s="118">
        <v>0.3</v>
      </c>
      <c r="G33" s="135">
        <v>8856.26</v>
      </c>
      <c r="H33" s="108"/>
      <c r="I33" s="108">
        <v>14</v>
      </c>
      <c r="J33" s="108">
        <f t="shared" si="1"/>
        <v>6888.2</v>
      </c>
      <c r="K33" s="108"/>
      <c r="L33" s="143"/>
      <c r="M33" s="108"/>
      <c r="N33" s="108">
        <f t="shared" si="2"/>
        <v>0</v>
      </c>
      <c r="O33" s="108"/>
      <c r="P33" s="108"/>
      <c r="Q33" s="108">
        <f t="shared" si="3"/>
        <v>1377.64</v>
      </c>
      <c r="R33" s="108">
        <f>ROUND(G33*10%,2)</f>
        <v>885.63</v>
      </c>
      <c r="S33" s="108"/>
      <c r="T33" s="108"/>
      <c r="U33" s="108"/>
      <c r="V33" s="108"/>
      <c r="W33" s="108"/>
      <c r="X33" s="108"/>
    </row>
    <row r="34" spans="1:24" ht="19.8" customHeight="1" x14ac:dyDescent="0.25">
      <c r="A34" s="542"/>
      <c r="B34" s="536"/>
      <c r="C34" s="116"/>
      <c r="D34" s="117" t="s">
        <v>30</v>
      </c>
      <c r="E34" s="119"/>
      <c r="F34" s="118">
        <v>0.3</v>
      </c>
      <c r="G34" s="135">
        <v>6268.9</v>
      </c>
      <c r="H34" s="108"/>
      <c r="I34" s="108">
        <v>2</v>
      </c>
      <c r="J34" s="108">
        <f t="shared" si="1"/>
        <v>696.54</v>
      </c>
      <c r="K34" s="108"/>
      <c r="L34" s="143"/>
      <c r="M34" s="108"/>
      <c r="N34" s="108">
        <f t="shared" si="2"/>
        <v>0</v>
      </c>
      <c r="O34" s="108"/>
      <c r="P34" s="108"/>
      <c r="Q34" s="108">
        <f t="shared" si="3"/>
        <v>139.31</v>
      </c>
      <c r="R34" s="108"/>
      <c r="S34" s="108"/>
      <c r="T34" s="108"/>
      <c r="U34" s="108"/>
      <c r="V34" s="108"/>
      <c r="W34" s="108"/>
      <c r="X34" s="108"/>
    </row>
    <row r="35" spans="1:24" ht="33.6" customHeight="1" x14ac:dyDescent="0.25">
      <c r="A35" s="154">
        <v>17</v>
      </c>
      <c r="B35" s="144" t="s">
        <v>76</v>
      </c>
      <c r="C35" s="116" t="s">
        <v>77</v>
      </c>
      <c r="D35" s="117" t="s">
        <v>28</v>
      </c>
      <c r="E35" s="117" t="s">
        <v>28</v>
      </c>
      <c r="F35" s="118">
        <v>0.3</v>
      </c>
      <c r="G35" s="135">
        <v>7701.1</v>
      </c>
      <c r="H35" s="108"/>
      <c r="I35" s="108">
        <v>20</v>
      </c>
      <c r="J35" s="108">
        <f t="shared" si="1"/>
        <v>8556.7800000000007</v>
      </c>
      <c r="K35" s="108"/>
      <c r="L35" s="143"/>
      <c r="M35" s="108"/>
      <c r="N35" s="108">
        <f t="shared" ref="N35:N48" si="4">ROUND(((G35/18)*M35)*L35,2)</f>
        <v>0</v>
      </c>
      <c r="O35" s="108"/>
      <c r="P35" s="108">
        <f>ROUND(G35*25%,2)</f>
        <v>1925.28</v>
      </c>
      <c r="Q35" s="108">
        <f t="shared" si="3"/>
        <v>1711.36</v>
      </c>
      <c r="R35" s="108">
        <f>ROUND(G35*10%,2)</f>
        <v>770.11</v>
      </c>
      <c r="S35" s="108"/>
      <c r="T35" s="108"/>
      <c r="U35" s="108"/>
      <c r="V35" s="108"/>
      <c r="W35" s="108"/>
      <c r="X35" s="108"/>
    </row>
    <row r="36" spans="1:24" ht="32.4" customHeight="1" x14ac:dyDescent="0.25">
      <c r="A36" s="154">
        <v>18</v>
      </c>
      <c r="B36" s="144" t="s">
        <v>79</v>
      </c>
      <c r="C36" s="116" t="s">
        <v>64</v>
      </c>
      <c r="D36" s="117" t="s">
        <v>28</v>
      </c>
      <c r="E36" s="117" t="s">
        <v>28</v>
      </c>
      <c r="F36" s="118">
        <v>0.3</v>
      </c>
      <c r="G36" s="135">
        <v>7701.1</v>
      </c>
      <c r="H36" s="108"/>
      <c r="I36" s="108">
        <v>14</v>
      </c>
      <c r="J36" s="108">
        <f>ROUND((G36/18)*I36,2)</f>
        <v>5989.74</v>
      </c>
      <c r="K36" s="108"/>
      <c r="L36" s="143"/>
      <c r="M36" s="108"/>
      <c r="N36" s="108">
        <f t="shared" si="4"/>
        <v>0</v>
      </c>
      <c r="O36" s="108"/>
      <c r="P36" s="108"/>
      <c r="Q36" s="108">
        <f>ROUND(J36*20%,2)</f>
        <v>1197.95</v>
      </c>
      <c r="R36" s="108"/>
      <c r="S36" s="108"/>
      <c r="T36" s="108"/>
      <c r="U36" s="108"/>
      <c r="V36" s="108"/>
      <c r="W36" s="108"/>
      <c r="X36" s="108"/>
    </row>
    <row r="37" spans="1:24" ht="24" customHeight="1" x14ac:dyDescent="0.25">
      <c r="A37" s="542">
        <v>19</v>
      </c>
      <c r="B37" s="536" t="s">
        <v>80</v>
      </c>
      <c r="C37" s="116" t="s">
        <v>81</v>
      </c>
      <c r="D37" s="117" t="s">
        <v>28</v>
      </c>
      <c r="E37" s="117" t="s">
        <v>28</v>
      </c>
      <c r="F37" s="118">
        <v>0.3</v>
      </c>
      <c r="G37" s="135">
        <v>7701.1</v>
      </c>
      <c r="H37" s="108"/>
      <c r="I37" s="108">
        <v>9</v>
      </c>
      <c r="J37" s="108">
        <f t="shared" si="1"/>
        <v>3850.55</v>
      </c>
      <c r="K37" s="108"/>
      <c r="L37" s="143"/>
      <c r="M37" s="108"/>
      <c r="N37" s="108">
        <f t="shared" si="4"/>
        <v>0</v>
      </c>
      <c r="O37" s="108"/>
      <c r="P37" s="108">
        <f>ROUND(G37*25%,2)</f>
        <v>1925.28</v>
      </c>
      <c r="Q37" s="108">
        <f t="shared" si="3"/>
        <v>770.11</v>
      </c>
      <c r="R37" s="108"/>
      <c r="S37" s="108"/>
      <c r="T37" s="108"/>
      <c r="U37" s="108"/>
      <c r="V37" s="108"/>
      <c r="W37" s="108"/>
      <c r="X37" s="108"/>
    </row>
    <row r="38" spans="1:24" ht="19.8" customHeight="1" x14ac:dyDescent="0.25">
      <c r="A38" s="542"/>
      <c r="B38" s="536"/>
      <c r="C38" s="116" t="s">
        <v>83</v>
      </c>
      <c r="D38" s="117" t="s">
        <v>30</v>
      </c>
      <c r="E38" s="119"/>
      <c r="F38" s="120"/>
      <c r="G38" s="135">
        <v>6268.9</v>
      </c>
      <c r="H38" s="108"/>
      <c r="I38" s="108">
        <v>9</v>
      </c>
      <c r="J38" s="108">
        <f t="shared" si="1"/>
        <v>3134.45</v>
      </c>
      <c r="K38" s="108"/>
      <c r="L38" s="143"/>
      <c r="M38" s="108"/>
      <c r="N38" s="108">
        <f t="shared" si="4"/>
        <v>0</v>
      </c>
      <c r="O38" s="108"/>
      <c r="P38" s="108"/>
      <c r="Q38" s="108">
        <f t="shared" si="3"/>
        <v>626.89</v>
      </c>
      <c r="R38" s="108"/>
      <c r="S38" s="108"/>
      <c r="T38" s="108"/>
      <c r="U38" s="108"/>
      <c r="V38" s="108"/>
      <c r="W38" s="108"/>
      <c r="X38" s="108"/>
    </row>
    <row r="39" spans="1:24" ht="39" customHeight="1" x14ac:dyDescent="0.25">
      <c r="A39" s="154">
        <v>20</v>
      </c>
      <c r="B39" s="144" t="s">
        <v>84</v>
      </c>
      <c r="C39" s="116" t="s">
        <v>168</v>
      </c>
      <c r="D39" s="117" t="s">
        <v>28</v>
      </c>
      <c r="E39" s="117" t="s">
        <v>28</v>
      </c>
      <c r="F39" s="118">
        <v>0.3</v>
      </c>
      <c r="G39" s="135">
        <v>7701.1</v>
      </c>
      <c r="H39" s="108"/>
      <c r="I39" s="108">
        <v>18</v>
      </c>
      <c r="J39" s="108">
        <f t="shared" si="1"/>
        <v>7701.1</v>
      </c>
      <c r="K39" s="108"/>
      <c r="L39" s="143"/>
      <c r="M39" s="108"/>
      <c r="N39" s="108">
        <f t="shared" si="4"/>
        <v>0</v>
      </c>
      <c r="O39" s="108"/>
      <c r="P39" s="108"/>
      <c r="Q39" s="108">
        <f t="shared" si="3"/>
        <v>1540.22</v>
      </c>
      <c r="R39" s="108"/>
      <c r="S39" s="108"/>
      <c r="T39" s="108">
        <v>10</v>
      </c>
      <c r="U39" s="108">
        <v>2</v>
      </c>
      <c r="V39" s="108"/>
      <c r="W39" s="108"/>
      <c r="X39" s="108"/>
    </row>
    <row r="40" spans="1:24" ht="34.799999999999997" customHeight="1" x14ac:dyDescent="0.25">
      <c r="A40" s="154">
        <v>21</v>
      </c>
      <c r="B40" s="144" t="s">
        <v>87</v>
      </c>
      <c r="C40" s="116" t="s">
        <v>168</v>
      </c>
      <c r="D40" s="117" t="s">
        <v>28</v>
      </c>
      <c r="E40" s="117" t="s">
        <v>28</v>
      </c>
      <c r="F40" s="118">
        <v>0.2</v>
      </c>
      <c r="G40" s="135">
        <v>7701.1</v>
      </c>
      <c r="H40" s="108"/>
      <c r="I40" s="108">
        <v>18</v>
      </c>
      <c r="J40" s="108">
        <f t="shared" si="1"/>
        <v>7701.1</v>
      </c>
      <c r="K40" s="108"/>
      <c r="L40" s="143"/>
      <c r="M40" s="108"/>
      <c r="N40" s="108">
        <f t="shared" si="4"/>
        <v>0</v>
      </c>
      <c r="O40" s="108"/>
      <c r="P40" s="108"/>
      <c r="Q40" s="108">
        <f>ROUND(J40*20%,2)</f>
        <v>1540.22</v>
      </c>
      <c r="R40" s="108"/>
      <c r="S40" s="108"/>
      <c r="T40" s="108"/>
      <c r="U40" s="108"/>
      <c r="V40" s="108"/>
      <c r="W40" s="108"/>
      <c r="X40" s="108"/>
    </row>
    <row r="41" spans="1:24" ht="35.4" customHeight="1" x14ac:dyDescent="0.25">
      <c r="A41" s="154">
        <v>22</v>
      </c>
      <c r="B41" s="144" t="s">
        <v>88</v>
      </c>
      <c r="C41" s="116" t="s">
        <v>168</v>
      </c>
      <c r="D41" s="117" t="s">
        <v>65</v>
      </c>
      <c r="E41" s="117" t="s">
        <v>28</v>
      </c>
      <c r="F41" s="118">
        <v>0.1</v>
      </c>
      <c r="G41" s="135">
        <v>6746.3</v>
      </c>
      <c r="H41" s="108"/>
      <c r="I41" s="108">
        <v>18</v>
      </c>
      <c r="J41" s="108">
        <f t="shared" si="1"/>
        <v>6746.3</v>
      </c>
      <c r="K41" s="108"/>
      <c r="L41" s="143"/>
      <c r="M41" s="108"/>
      <c r="N41" s="108">
        <f t="shared" si="4"/>
        <v>0</v>
      </c>
      <c r="O41" s="108"/>
      <c r="P41" s="108"/>
      <c r="Q41" s="108">
        <f t="shared" si="3"/>
        <v>1349.26</v>
      </c>
      <c r="R41" s="108"/>
      <c r="S41" s="108"/>
      <c r="T41" s="108"/>
      <c r="U41" s="108"/>
      <c r="V41" s="108"/>
      <c r="W41" s="108"/>
      <c r="X41" s="108"/>
    </row>
    <row r="42" spans="1:24" ht="32.4" customHeight="1" x14ac:dyDescent="0.25">
      <c r="A42" s="154">
        <v>23</v>
      </c>
      <c r="B42" s="144" t="s">
        <v>89</v>
      </c>
      <c r="C42" s="116" t="s">
        <v>170</v>
      </c>
      <c r="D42" s="117" t="s">
        <v>28</v>
      </c>
      <c r="E42" s="117" t="s">
        <v>28</v>
      </c>
      <c r="F42" s="118">
        <v>0.3</v>
      </c>
      <c r="G42" s="135">
        <v>7701.1</v>
      </c>
      <c r="H42" s="108"/>
      <c r="I42" s="108">
        <v>10</v>
      </c>
      <c r="J42" s="108">
        <f t="shared" si="1"/>
        <v>4278.3900000000003</v>
      </c>
      <c r="K42" s="108"/>
      <c r="L42" s="143"/>
      <c r="M42" s="108"/>
      <c r="N42" s="108">
        <f t="shared" si="4"/>
        <v>0</v>
      </c>
      <c r="O42" s="108"/>
      <c r="P42" s="108"/>
      <c r="Q42" s="108">
        <f t="shared" si="3"/>
        <v>855.68</v>
      </c>
      <c r="R42" s="108"/>
      <c r="S42" s="108"/>
      <c r="T42" s="108">
        <v>12</v>
      </c>
      <c r="U42" s="108">
        <v>2</v>
      </c>
      <c r="V42" s="108"/>
      <c r="W42" s="108"/>
      <c r="X42" s="108"/>
    </row>
    <row r="43" spans="1:24" ht="58.8" customHeight="1" x14ac:dyDescent="0.25">
      <c r="A43" s="154">
        <v>24</v>
      </c>
      <c r="B43" s="144" t="s">
        <v>92</v>
      </c>
      <c r="C43" s="116" t="s">
        <v>171</v>
      </c>
      <c r="D43" s="117" t="s">
        <v>28</v>
      </c>
      <c r="E43" s="117" t="s">
        <v>28</v>
      </c>
      <c r="F43" s="118">
        <v>0.3</v>
      </c>
      <c r="G43" s="135">
        <v>7701.1</v>
      </c>
      <c r="H43" s="108"/>
      <c r="I43" s="108">
        <v>19</v>
      </c>
      <c r="J43" s="108">
        <f>ROUND((G43/18)*I43,2)</f>
        <v>8128.94</v>
      </c>
      <c r="K43" s="108"/>
      <c r="L43" s="143"/>
      <c r="M43" s="108"/>
      <c r="N43" s="108">
        <f t="shared" si="4"/>
        <v>0</v>
      </c>
      <c r="O43" s="108"/>
      <c r="P43" s="108">
        <f>ROUND(G43*25%,2)</f>
        <v>1925.28</v>
      </c>
      <c r="Q43" s="108">
        <f t="shared" si="3"/>
        <v>1625.79</v>
      </c>
      <c r="R43" s="108">
        <f>ROUND(G43*10%,2)</f>
        <v>770.11</v>
      </c>
      <c r="S43" s="108"/>
      <c r="T43" s="108"/>
      <c r="U43" s="108"/>
      <c r="V43" s="108"/>
      <c r="W43" s="108"/>
      <c r="X43" s="108"/>
    </row>
    <row r="44" spans="1:24" ht="31.2" customHeight="1" x14ac:dyDescent="0.25">
      <c r="A44" s="154">
        <v>25</v>
      </c>
      <c r="B44" s="144" t="s">
        <v>96</v>
      </c>
      <c r="C44" s="116" t="s">
        <v>59</v>
      </c>
      <c r="D44" s="117" t="s">
        <v>33</v>
      </c>
      <c r="E44" s="117" t="s">
        <v>28</v>
      </c>
      <c r="F44" s="118">
        <v>0.3</v>
      </c>
      <c r="G44" s="135">
        <v>7223.7</v>
      </c>
      <c r="H44" s="108"/>
      <c r="I44" s="108">
        <v>19</v>
      </c>
      <c r="J44" s="108">
        <f t="shared" si="1"/>
        <v>7625.02</v>
      </c>
      <c r="K44" s="124" t="s">
        <v>59</v>
      </c>
      <c r="L44" s="143">
        <v>0.1</v>
      </c>
      <c r="M44" s="108">
        <v>19</v>
      </c>
      <c r="N44" s="108">
        <f t="shared" si="4"/>
        <v>762.5</v>
      </c>
      <c r="O44" s="108"/>
      <c r="P44" s="108">
        <f>ROUND(G44*25%,2)</f>
        <v>1805.93</v>
      </c>
      <c r="Q44" s="108">
        <f>ROUND(J44*20%,2)</f>
        <v>1525</v>
      </c>
      <c r="R44" s="108"/>
      <c r="S44" s="108"/>
      <c r="T44" s="108"/>
      <c r="U44" s="108"/>
      <c r="V44" s="108"/>
      <c r="W44" s="108"/>
      <c r="X44" s="108"/>
    </row>
    <row r="45" spans="1:24" ht="35.4" customHeight="1" x14ac:dyDescent="0.25">
      <c r="A45" s="154">
        <v>26</v>
      </c>
      <c r="B45" s="144" t="s">
        <v>97</v>
      </c>
      <c r="C45" s="116" t="s">
        <v>29</v>
      </c>
      <c r="D45" s="116" t="s">
        <v>166</v>
      </c>
      <c r="E45" s="117" t="s">
        <v>28</v>
      </c>
      <c r="F45" s="118">
        <v>0.3</v>
      </c>
      <c r="G45" s="135">
        <v>8856.26</v>
      </c>
      <c r="H45" s="108"/>
      <c r="I45" s="108">
        <v>8</v>
      </c>
      <c r="J45" s="108">
        <f t="shared" si="1"/>
        <v>3936.12</v>
      </c>
      <c r="K45" s="108" t="s">
        <v>163</v>
      </c>
      <c r="L45" s="143">
        <v>0.15</v>
      </c>
      <c r="M45" s="108">
        <v>8</v>
      </c>
      <c r="N45" s="108">
        <f t="shared" si="4"/>
        <v>590.41999999999996</v>
      </c>
      <c r="O45" s="108"/>
      <c r="P45" s="108"/>
      <c r="Q45" s="108">
        <f t="shared" si="3"/>
        <v>787.22</v>
      </c>
      <c r="R45" s="108"/>
      <c r="S45" s="108"/>
      <c r="T45" s="108"/>
      <c r="U45" s="108"/>
      <c r="V45" s="108"/>
      <c r="W45" s="108"/>
      <c r="X45" s="108"/>
    </row>
    <row r="46" spans="1:24" ht="33.6" customHeight="1" x14ac:dyDescent="0.25">
      <c r="A46" s="154">
        <v>27</v>
      </c>
      <c r="B46" s="144" t="s">
        <v>98</v>
      </c>
      <c r="C46" s="116" t="s">
        <v>99</v>
      </c>
      <c r="D46" s="117" t="s">
        <v>33</v>
      </c>
      <c r="E46" s="117" t="s">
        <v>28</v>
      </c>
      <c r="F46" s="118">
        <v>0.2</v>
      </c>
      <c r="G46" s="135">
        <v>7223.7</v>
      </c>
      <c r="H46" s="108"/>
      <c r="I46" s="108">
        <v>18</v>
      </c>
      <c r="J46" s="108">
        <f t="shared" si="1"/>
        <v>7223.7</v>
      </c>
      <c r="K46" s="108"/>
      <c r="L46" s="143">
        <v>0.15</v>
      </c>
      <c r="M46" s="108">
        <v>18</v>
      </c>
      <c r="N46" s="139">
        <f t="shared" si="4"/>
        <v>1083.56</v>
      </c>
      <c r="O46" s="108">
        <f>ROUND(G44*20%,2)</f>
        <v>1444.74</v>
      </c>
      <c r="P46" s="108"/>
      <c r="Q46" s="108">
        <f t="shared" si="3"/>
        <v>1444.74</v>
      </c>
      <c r="R46" s="108"/>
      <c r="S46" s="108"/>
      <c r="T46" s="108"/>
      <c r="U46" s="108"/>
      <c r="V46" s="108"/>
      <c r="W46" s="108"/>
      <c r="X46" s="108"/>
    </row>
    <row r="47" spans="1:24" ht="26.4" x14ac:dyDescent="0.25">
      <c r="A47" s="542">
        <v>28</v>
      </c>
      <c r="B47" s="543" t="s">
        <v>100</v>
      </c>
      <c r="C47" s="116" t="s">
        <v>99</v>
      </c>
      <c r="D47" s="117" t="s">
        <v>101</v>
      </c>
      <c r="E47" s="117" t="s">
        <v>28</v>
      </c>
      <c r="F47" s="118">
        <v>0.3</v>
      </c>
      <c r="G47" s="135">
        <v>8856.26</v>
      </c>
      <c r="H47" s="108"/>
      <c r="I47" s="108">
        <v>19</v>
      </c>
      <c r="J47" s="108">
        <f t="shared" si="1"/>
        <v>9348.27</v>
      </c>
      <c r="K47" s="108"/>
      <c r="L47" s="143">
        <v>0.15</v>
      </c>
      <c r="M47" s="108">
        <v>19</v>
      </c>
      <c r="N47" s="139">
        <f t="shared" si="4"/>
        <v>1402.24</v>
      </c>
      <c r="O47" s="108">
        <f>ROUND(G45*20%,2)</f>
        <v>1771.25</v>
      </c>
      <c r="P47" s="108"/>
      <c r="Q47" s="108">
        <f>ROUND(J47*20%,2)</f>
        <v>1869.65</v>
      </c>
      <c r="R47" s="108"/>
      <c r="S47" s="108"/>
      <c r="T47" s="108"/>
      <c r="U47" s="108"/>
      <c r="V47" s="108"/>
      <c r="W47" s="108"/>
      <c r="X47" s="108"/>
    </row>
    <row r="48" spans="1:24" x14ac:dyDescent="0.25">
      <c r="A48" s="542"/>
      <c r="B48" s="543"/>
      <c r="C48" s="116" t="s">
        <v>103</v>
      </c>
      <c r="D48" s="117" t="s">
        <v>28</v>
      </c>
      <c r="E48" s="119"/>
      <c r="F48" s="118">
        <v>0.3</v>
      </c>
      <c r="G48" s="135">
        <v>7701.1</v>
      </c>
      <c r="H48" s="108"/>
      <c r="I48" s="108"/>
      <c r="J48" s="108">
        <f>ROUND((G48/18)*I48,2)</f>
        <v>0</v>
      </c>
      <c r="K48" s="108"/>
      <c r="L48" s="143"/>
      <c r="M48" s="108"/>
      <c r="N48" s="139">
        <f t="shared" si="4"/>
        <v>0</v>
      </c>
      <c r="O48" s="108"/>
      <c r="P48" s="108"/>
      <c r="Q48" s="108">
        <f t="shared" si="3"/>
        <v>0</v>
      </c>
      <c r="R48" s="108"/>
      <c r="S48" s="108"/>
      <c r="T48" s="108"/>
      <c r="U48" s="108"/>
      <c r="V48" s="108"/>
      <c r="W48" s="108"/>
      <c r="X48" s="108"/>
    </row>
    <row r="49" spans="1:24" ht="33" customHeight="1" x14ac:dyDescent="0.25">
      <c r="A49" s="154">
        <v>29</v>
      </c>
      <c r="B49" s="144" t="s">
        <v>104</v>
      </c>
      <c r="C49" s="116" t="s">
        <v>99</v>
      </c>
      <c r="D49" s="117" t="s">
        <v>101</v>
      </c>
      <c r="E49" s="117" t="s">
        <v>28</v>
      </c>
      <c r="F49" s="118">
        <v>0.3</v>
      </c>
      <c r="G49" s="135">
        <v>8856.26</v>
      </c>
      <c r="H49" s="108"/>
      <c r="I49" s="108">
        <v>19</v>
      </c>
      <c r="J49" s="108">
        <f t="shared" si="1"/>
        <v>9348.27</v>
      </c>
      <c r="K49" s="108"/>
      <c r="L49" s="143">
        <v>0.15</v>
      </c>
      <c r="M49" s="108">
        <v>19</v>
      </c>
      <c r="N49" s="139">
        <f t="shared" ref="N49:N54" si="5">ROUND(((G49/18)*M49)*L49,2)</f>
        <v>1402.24</v>
      </c>
      <c r="O49" s="108">
        <f>ROUND(G47*20%,2)</f>
        <v>1771.25</v>
      </c>
      <c r="P49" s="108"/>
      <c r="Q49" s="108">
        <f t="shared" si="3"/>
        <v>1869.65</v>
      </c>
      <c r="R49" s="108"/>
      <c r="S49" s="108"/>
      <c r="T49" s="108"/>
      <c r="U49" s="108"/>
      <c r="V49" s="108"/>
      <c r="W49" s="108"/>
      <c r="X49" s="108"/>
    </row>
    <row r="50" spans="1:24" ht="22.2" customHeight="1" x14ac:dyDescent="0.25">
      <c r="A50" s="540">
        <v>30</v>
      </c>
      <c r="B50" s="541" t="s">
        <v>106</v>
      </c>
      <c r="C50" s="141" t="s">
        <v>107</v>
      </c>
      <c r="D50" s="119" t="s">
        <v>108</v>
      </c>
      <c r="E50" s="119" t="s">
        <v>109</v>
      </c>
      <c r="F50" s="120">
        <v>0.3</v>
      </c>
      <c r="G50" s="136"/>
      <c r="H50" s="139"/>
      <c r="I50" s="139"/>
      <c r="J50" s="108">
        <f t="shared" si="1"/>
        <v>0</v>
      </c>
      <c r="K50" s="108"/>
      <c r="L50" s="143"/>
      <c r="M50" s="108"/>
      <c r="N50" s="139">
        <f t="shared" si="5"/>
        <v>0</v>
      </c>
      <c r="O50" s="108"/>
      <c r="P50" s="108"/>
      <c r="Q50" s="108">
        <f t="shared" si="3"/>
        <v>0</v>
      </c>
      <c r="R50" s="108"/>
      <c r="S50" s="108"/>
      <c r="T50" s="108"/>
      <c r="U50" s="108"/>
      <c r="V50" s="108"/>
      <c r="W50" s="108"/>
      <c r="X50" s="108"/>
    </row>
    <row r="51" spans="1:24" ht="23.4" customHeight="1" x14ac:dyDescent="0.25">
      <c r="A51" s="540"/>
      <c r="B51" s="541"/>
      <c r="C51" s="141" t="s">
        <v>112</v>
      </c>
      <c r="D51" s="119"/>
      <c r="E51" s="119" t="s">
        <v>30</v>
      </c>
      <c r="F51" s="120"/>
      <c r="G51" s="136"/>
      <c r="H51" s="139"/>
      <c r="I51" s="139"/>
      <c r="J51" s="108">
        <f t="shared" si="1"/>
        <v>0</v>
      </c>
      <c r="K51" s="108"/>
      <c r="L51" s="143"/>
      <c r="M51" s="108"/>
      <c r="N51" s="139">
        <f t="shared" si="5"/>
        <v>0</v>
      </c>
      <c r="O51" s="108"/>
      <c r="P51" s="108"/>
      <c r="Q51" s="108">
        <f t="shared" si="3"/>
        <v>0</v>
      </c>
      <c r="R51" s="108"/>
      <c r="S51" s="108"/>
      <c r="T51" s="108"/>
      <c r="U51" s="108"/>
      <c r="V51" s="108"/>
      <c r="W51" s="108"/>
      <c r="X51" s="108"/>
    </row>
    <row r="52" spans="1:24" ht="30.6" customHeight="1" x14ac:dyDescent="0.25">
      <c r="A52" s="154">
        <v>31</v>
      </c>
      <c r="B52" s="144" t="s">
        <v>113</v>
      </c>
      <c r="C52" s="116" t="s">
        <v>117</v>
      </c>
      <c r="D52" s="117" t="s">
        <v>33</v>
      </c>
      <c r="E52" s="117" t="s">
        <v>28</v>
      </c>
      <c r="F52" s="118">
        <v>0.3</v>
      </c>
      <c r="G52" s="135">
        <v>7223.7</v>
      </c>
      <c r="H52" s="108"/>
      <c r="I52" s="108">
        <v>20</v>
      </c>
      <c r="J52" s="108">
        <f t="shared" si="1"/>
        <v>8026.33</v>
      </c>
      <c r="K52" s="108"/>
      <c r="L52" s="143">
        <v>0.15</v>
      </c>
      <c r="M52" s="108">
        <v>20</v>
      </c>
      <c r="N52" s="139">
        <f>ROUND(G52*15%,2)</f>
        <v>1083.56</v>
      </c>
      <c r="O52" s="108">
        <f>ROUND(G52*20%,2)</f>
        <v>1444.74</v>
      </c>
      <c r="P52" s="108"/>
      <c r="Q52" s="108">
        <f t="shared" si="3"/>
        <v>1605.27</v>
      </c>
      <c r="R52" s="108"/>
      <c r="S52" s="108"/>
      <c r="T52" s="108"/>
      <c r="U52" s="108"/>
      <c r="V52" s="108"/>
      <c r="W52" s="108"/>
      <c r="X52" s="108"/>
    </row>
    <row r="53" spans="1:24" ht="26.4" x14ac:dyDescent="0.25">
      <c r="A53" s="154">
        <v>32</v>
      </c>
      <c r="B53" s="144" t="s">
        <v>116</v>
      </c>
      <c r="C53" s="116" t="s">
        <v>117</v>
      </c>
      <c r="D53" s="117" t="s">
        <v>28</v>
      </c>
      <c r="E53" s="117" t="s">
        <v>28</v>
      </c>
      <c r="F53" s="118">
        <v>0.3</v>
      </c>
      <c r="G53" s="135">
        <v>7701.1</v>
      </c>
      <c r="H53" s="108"/>
      <c r="I53" s="108">
        <v>19</v>
      </c>
      <c r="J53" s="108">
        <f t="shared" si="1"/>
        <v>8128.94</v>
      </c>
      <c r="K53" s="108"/>
      <c r="L53" s="143">
        <v>0.15</v>
      </c>
      <c r="M53" s="108">
        <v>19</v>
      </c>
      <c r="N53" s="139">
        <f>ROUND(((G53/18)*M53)*L53,2)</f>
        <v>1219.3399999999999</v>
      </c>
      <c r="O53" s="108">
        <f>ROUND(G53*20%,2)</f>
        <v>1540.22</v>
      </c>
      <c r="P53" s="108"/>
      <c r="Q53" s="108">
        <f>ROUND(J53*20%,2)</f>
        <v>1625.79</v>
      </c>
      <c r="R53" s="108"/>
      <c r="S53" s="108"/>
      <c r="T53" s="108"/>
      <c r="U53" s="108"/>
      <c r="V53" s="108"/>
      <c r="W53" s="108"/>
      <c r="X53" s="108"/>
    </row>
    <row r="54" spans="1:24" ht="26.4" x14ac:dyDescent="0.25">
      <c r="A54" s="542">
        <v>34</v>
      </c>
      <c r="B54" s="543" t="s">
        <v>122</v>
      </c>
      <c r="C54" s="116" t="s">
        <v>123</v>
      </c>
      <c r="D54" s="117" t="s">
        <v>65</v>
      </c>
      <c r="E54" s="117" t="s">
        <v>28</v>
      </c>
      <c r="F54" s="118">
        <v>0.1</v>
      </c>
      <c r="G54" s="135">
        <v>6746.3</v>
      </c>
      <c r="H54" s="108"/>
      <c r="I54" s="108">
        <v>16</v>
      </c>
      <c r="J54" s="108">
        <f t="shared" si="1"/>
        <v>5996.71</v>
      </c>
      <c r="K54" s="108"/>
      <c r="L54" s="143"/>
      <c r="M54" s="108"/>
      <c r="N54" s="108">
        <f t="shared" si="5"/>
        <v>0</v>
      </c>
      <c r="O54" s="108"/>
      <c r="P54" s="108"/>
      <c r="Q54" s="108">
        <f t="shared" si="3"/>
        <v>1199.3399999999999</v>
      </c>
      <c r="R54" s="108">
        <f>ROUND(G54*10%,2)</f>
        <v>674.63</v>
      </c>
      <c r="S54" s="108"/>
      <c r="T54" s="108"/>
      <c r="U54" s="108"/>
      <c r="V54" s="108"/>
      <c r="W54" s="108"/>
      <c r="X54" s="108"/>
    </row>
    <row r="55" spans="1:24" x14ac:dyDescent="0.25">
      <c r="A55" s="542"/>
      <c r="B55" s="543"/>
      <c r="C55" s="116" t="s">
        <v>124</v>
      </c>
      <c r="D55" s="117" t="s">
        <v>30</v>
      </c>
      <c r="E55" s="119"/>
      <c r="F55" s="118">
        <v>0.1</v>
      </c>
      <c r="G55" s="135">
        <v>6268.9</v>
      </c>
      <c r="H55" s="108"/>
      <c r="I55" s="108">
        <v>7</v>
      </c>
      <c r="J55" s="108">
        <f>ROUND((G55/18)*I55,2)</f>
        <v>2437.91</v>
      </c>
      <c r="K55" s="108"/>
      <c r="L55" s="143"/>
      <c r="M55" s="108"/>
      <c r="N55" s="108">
        <f>ROUND(((G55/18)*M55)*L55,2)</f>
        <v>0</v>
      </c>
      <c r="O55" s="108"/>
      <c r="P55" s="108"/>
      <c r="Q55" s="108">
        <f t="shared" si="3"/>
        <v>487.58</v>
      </c>
      <c r="R55" s="108"/>
      <c r="S55" s="108"/>
      <c r="T55" s="108"/>
      <c r="U55" s="108"/>
      <c r="V55" s="108"/>
      <c r="W55" s="108"/>
      <c r="X55" s="108"/>
    </row>
    <row r="56" spans="1:24" ht="26.4" x14ac:dyDescent="0.25">
      <c r="A56" s="540">
        <v>35</v>
      </c>
      <c r="B56" s="541" t="s">
        <v>125</v>
      </c>
      <c r="C56" s="141" t="s">
        <v>126</v>
      </c>
      <c r="D56" s="119" t="s">
        <v>33</v>
      </c>
      <c r="E56" s="119" t="s">
        <v>28</v>
      </c>
      <c r="F56" s="120">
        <v>0.3</v>
      </c>
      <c r="G56" s="136"/>
      <c r="H56" s="139"/>
      <c r="I56" s="108"/>
      <c r="J56" s="108">
        <f t="shared" si="1"/>
        <v>0</v>
      </c>
      <c r="K56" s="108"/>
      <c r="L56" s="143"/>
      <c r="M56" s="108"/>
      <c r="N56" s="108">
        <f t="shared" ref="N56:N61" si="6">ROUND(((G56/18)*M56)*L56,2)</f>
        <v>0</v>
      </c>
      <c r="O56" s="108"/>
      <c r="P56" s="108"/>
      <c r="Q56" s="108">
        <f t="shared" si="3"/>
        <v>0</v>
      </c>
      <c r="R56" s="108"/>
      <c r="S56" s="108"/>
      <c r="T56" s="108"/>
      <c r="U56" s="108"/>
      <c r="V56" s="108"/>
      <c r="W56" s="108"/>
      <c r="X56" s="108"/>
    </row>
    <row r="57" spans="1:24" ht="26.4" x14ac:dyDescent="0.25">
      <c r="A57" s="540"/>
      <c r="B57" s="541"/>
      <c r="C57" s="141" t="s">
        <v>128</v>
      </c>
      <c r="D57" s="119" t="s">
        <v>65</v>
      </c>
      <c r="E57" s="119"/>
      <c r="F57" s="120"/>
      <c r="G57" s="136"/>
      <c r="H57" s="139"/>
      <c r="I57" s="108"/>
      <c r="J57" s="108">
        <f t="shared" si="1"/>
        <v>0</v>
      </c>
      <c r="K57" s="108"/>
      <c r="L57" s="143"/>
      <c r="M57" s="108"/>
      <c r="N57" s="108">
        <f t="shared" si="6"/>
        <v>0</v>
      </c>
      <c r="O57" s="108"/>
      <c r="P57" s="108"/>
      <c r="Q57" s="108">
        <f t="shared" si="3"/>
        <v>0</v>
      </c>
      <c r="R57" s="108"/>
      <c r="S57" s="108"/>
      <c r="T57" s="108"/>
      <c r="U57" s="108"/>
      <c r="V57" s="108"/>
      <c r="W57" s="108"/>
      <c r="X57" s="108"/>
    </row>
    <row r="58" spans="1:24" ht="26.4" x14ac:dyDescent="0.25">
      <c r="A58" s="540">
        <v>36</v>
      </c>
      <c r="B58" s="541" t="s">
        <v>130</v>
      </c>
      <c r="C58" s="141" t="s">
        <v>131</v>
      </c>
      <c r="D58" s="119" t="s">
        <v>30</v>
      </c>
      <c r="E58" s="119" t="s">
        <v>28</v>
      </c>
      <c r="F58" s="120">
        <v>0.1</v>
      </c>
      <c r="G58" s="136"/>
      <c r="H58" s="108"/>
      <c r="I58" s="108"/>
      <c r="J58" s="108">
        <f t="shared" si="1"/>
        <v>0</v>
      </c>
      <c r="K58" s="108"/>
      <c r="L58" s="143"/>
      <c r="M58" s="108"/>
      <c r="N58" s="108">
        <f t="shared" si="6"/>
        <v>0</v>
      </c>
      <c r="O58" s="108"/>
      <c r="P58" s="108"/>
      <c r="Q58" s="108">
        <f t="shared" si="3"/>
        <v>0</v>
      </c>
      <c r="R58" s="108"/>
      <c r="S58" s="108"/>
      <c r="T58" s="108"/>
      <c r="U58" s="108"/>
      <c r="V58" s="108"/>
      <c r="W58" s="108"/>
      <c r="X58" s="108"/>
    </row>
    <row r="59" spans="1:24" x14ac:dyDescent="0.25">
      <c r="A59" s="540"/>
      <c r="B59" s="541"/>
      <c r="C59" s="141" t="s">
        <v>103</v>
      </c>
      <c r="D59" s="119"/>
      <c r="E59" s="119"/>
      <c r="F59" s="120"/>
      <c r="G59" s="136"/>
      <c r="H59" s="108"/>
      <c r="I59" s="108"/>
      <c r="J59" s="108">
        <f t="shared" si="1"/>
        <v>0</v>
      </c>
      <c r="K59" s="108"/>
      <c r="L59" s="143"/>
      <c r="M59" s="108"/>
      <c r="N59" s="108">
        <f t="shared" si="6"/>
        <v>0</v>
      </c>
      <c r="O59" s="108"/>
      <c r="P59" s="108"/>
      <c r="Q59" s="108">
        <f t="shared" ref="Q59:Q74" si="7">ROUND(J59*20%,2)</f>
        <v>0</v>
      </c>
      <c r="R59" s="108"/>
      <c r="S59" s="108"/>
      <c r="T59" s="108"/>
      <c r="U59" s="108"/>
      <c r="V59" s="108"/>
      <c r="W59" s="108"/>
      <c r="X59" s="108"/>
    </row>
    <row r="60" spans="1:24" ht="26.4" x14ac:dyDescent="0.25">
      <c r="A60" s="540">
        <v>37</v>
      </c>
      <c r="B60" s="541" t="s">
        <v>133</v>
      </c>
      <c r="C60" s="141" t="s">
        <v>120</v>
      </c>
      <c r="D60" s="119" t="s">
        <v>65</v>
      </c>
      <c r="E60" s="119" t="s">
        <v>28</v>
      </c>
      <c r="F60" s="120">
        <v>0.2</v>
      </c>
      <c r="G60" s="136"/>
      <c r="H60" s="108"/>
      <c r="I60" s="108"/>
      <c r="J60" s="108">
        <f t="shared" si="1"/>
        <v>0</v>
      </c>
      <c r="K60" s="108"/>
      <c r="L60" s="143"/>
      <c r="M60" s="108"/>
      <c r="N60" s="108">
        <f>ROUND(((G60/18)*M60)*L60,2)</f>
        <v>0</v>
      </c>
      <c r="O60" s="108"/>
      <c r="P60" s="108"/>
      <c r="Q60" s="108">
        <f t="shared" si="7"/>
        <v>0</v>
      </c>
      <c r="R60" s="108"/>
      <c r="S60" s="108"/>
      <c r="T60" s="108"/>
      <c r="U60" s="108"/>
      <c r="V60" s="108"/>
      <c r="W60" s="108"/>
      <c r="X60" s="108"/>
    </row>
    <row r="61" spans="1:24" x14ac:dyDescent="0.25">
      <c r="A61" s="540"/>
      <c r="B61" s="541"/>
      <c r="C61" s="141"/>
      <c r="D61" s="119"/>
      <c r="E61" s="119"/>
      <c r="F61" s="120"/>
      <c r="G61" s="136"/>
      <c r="H61" s="108"/>
      <c r="I61" s="108"/>
      <c r="J61" s="108">
        <f t="shared" si="1"/>
        <v>0</v>
      </c>
      <c r="K61" s="108"/>
      <c r="L61" s="143"/>
      <c r="M61" s="108"/>
      <c r="N61" s="108">
        <f t="shared" si="6"/>
        <v>0</v>
      </c>
      <c r="O61" s="108"/>
      <c r="P61" s="108"/>
      <c r="Q61" s="108">
        <f t="shared" si="7"/>
        <v>0</v>
      </c>
      <c r="R61" s="108"/>
      <c r="S61" s="108"/>
      <c r="T61" s="108"/>
      <c r="U61" s="108"/>
      <c r="V61" s="108"/>
      <c r="W61" s="108"/>
      <c r="X61" s="108"/>
    </row>
    <row r="62" spans="1:24" x14ac:dyDescent="0.25">
      <c r="A62" s="540">
        <v>38</v>
      </c>
      <c r="B62" s="541" t="s">
        <v>135</v>
      </c>
      <c r="C62" s="141"/>
      <c r="D62" s="119" t="s">
        <v>65</v>
      </c>
      <c r="E62" s="119" t="s">
        <v>28</v>
      </c>
      <c r="F62" s="120">
        <v>0.1</v>
      </c>
      <c r="G62" s="136"/>
      <c r="H62" s="108"/>
      <c r="I62" s="108"/>
      <c r="J62" s="108">
        <f t="shared" si="1"/>
        <v>0</v>
      </c>
      <c r="K62" s="108"/>
      <c r="L62" s="143"/>
      <c r="M62" s="108"/>
      <c r="N62" s="108">
        <f t="shared" ref="N62:N74" si="8">ROUND(((G62/18)*M62)*L62,2)</f>
        <v>0</v>
      </c>
      <c r="O62" s="108"/>
      <c r="P62" s="108"/>
      <c r="Q62" s="108">
        <f t="shared" si="7"/>
        <v>0</v>
      </c>
      <c r="R62" s="108"/>
      <c r="S62" s="108"/>
      <c r="T62" s="108"/>
      <c r="U62" s="108"/>
      <c r="V62" s="108"/>
      <c r="W62" s="108"/>
      <c r="X62" s="108"/>
    </row>
    <row r="63" spans="1:24" x14ac:dyDescent="0.25">
      <c r="A63" s="540"/>
      <c r="B63" s="541"/>
      <c r="C63" s="141" t="s">
        <v>103</v>
      </c>
      <c r="D63" s="119"/>
      <c r="E63" s="119"/>
      <c r="F63" s="120"/>
      <c r="G63" s="136"/>
      <c r="H63" s="108"/>
      <c r="I63" s="108"/>
      <c r="J63" s="108">
        <f t="shared" si="1"/>
        <v>0</v>
      </c>
      <c r="K63" s="108"/>
      <c r="L63" s="143"/>
      <c r="M63" s="108"/>
      <c r="N63" s="108">
        <f t="shared" si="8"/>
        <v>0</v>
      </c>
      <c r="O63" s="108"/>
      <c r="P63" s="108"/>
      <c r="Q63" s="108">
        <f t="shared" si="7"/>
        <v>0</v>
      </c>
      <c r="R63" s="108"/>
      <c r="S63" s="108"/>
      <c r="T63" s="108"/>
      <c r="U63" s="108"/>
      <c r="V63" s="108"/>
      <c r="W63" s="108"/>
      <c r="X63" s="108"/>
    </row>
    <row r="64" spans="1:24" ht="39.6" x14ac:dyDescent="0.25">
      <c r="A64" s="542">
        <v>39</v>
      </c>
      <c r="B64" s="543" t="s">
        <v>137</v>
      </c>
      <c r="C64" s="141" t="s">
        <v>138</v>
      </c>
      <c r="D64" s="119" t="s">
        <v>33</v>
      </c>
      <c r="E64" s="119" t="s">
        <v>28</v>
      </c>
      <c r="F64" s="120">
        <v>0.2</v>
      </c>
      <c r="G64" s="135"/>
      <c r="H64" s="108"/>
      <c r="I64" s="108"/>
      <c r="J64" s="108">
        <f t="shared" ref="J64:J74" si="9">ROUND((G64/18)*I64,2)</f>
        <v>0</v>
      </c>
      <c r="K64" s="108"/>
      <c r="L64" s="143"/>
      <c r="M64" s="108"/>
      <c r="N64" s="108">
        <f t="shared" si="8"/>
        <v>0</v>
      </c>
      <c r="O64" s="108"/>
      <c r="P64" s="108"/>
      <c r="Q64" s="108">
        <f t="shared" si="7"/>
        <v>0</v>
      </c>
      <c r="R64" s="108"/>
      <c r="S64" s="108"/>
      <c r="T64" s="108"/>
      <c r="U64" s="108"/>
      <c r="V64" s="108"/>
      <c r="W64" s="108"/>
      <c r="X64" s="108"/>
    </row>
    <row r="65" spans="1:24" ht="26.4" x14ac:dyDescent="0.25">
      <c r="A65" s="542"/>
      <c r="B65" s="543"/>
      <c r="C65" s="116" t="s">
        <v>140</v>
      </c>
      <c r="D65" s="117" t="s">
        <v>33</v>
      </c>
      <c r="E65" s="117" t="s">
        <v>28</v>
      </c>
      <c r="F65" s="118">
        <v>0.2</v>
      </c>
      <c r="G65" s="135">
        <v>7223.7</v>
      </c>
      <c r="H65" s="108"/>
      <c r="I65" s="108">
        <v>8</v>
      </c>
      <c r="J65" s="108">
        <f t="shared" si="9"/>
        <v>3210.53</v>
      </c>
      <c r="K65" s="108"/>
      <c r="L65" s="143"/>
      <c r="M65" s="108"/>
      <c r="N65" s="108">
        <f t="shared" si="8"/>
        <v>0</v>
      </c>
      <c r="O65" s="108"/>
      <c r="P65" s="108">
        <f>ROUND(G65*25%,2)</f>
        <v>1805.93</v>
      </c>
      <c r="Q65" s="108">
        <f t="shared" si="7"/>
        <v>642.11</v>
      </c>
      <c r="R65" s="108"/>
      <c r="S65" s="108"/>
      <c r="T65" s="108"/>
      <c r="U65" s="108"/>
      <c r="V65" s="108"/>
      <c r="W65" s="108"/>
      <c r="X65" s="108"/>
    </row>
    <row r="66" spans="1:24" ht="26.4" x14ac:dyDescent="0.25">
      <c r="A66" s="540">
        <v>40</v>
      </c>
      <c r="B66" s="541" t="s">
        <v>141</v>
      </c>
      <c r="C66" s="141" t="s">
        <v>120</v>
      </c>
      <c r="D66" s="119" t="s">
        <v>30</v>
      </c>
      <c r="E66" s="119" t="s">
        <v>28</v>
      </c>
      <c r="F66" s="120">
        <v>0.1</v>
      </c>
      <c r="G66" s="136"/>
      <c r="H66" s="108"/>
      <c r="I66" s="108"/>
      <c r="J66" s="108">
        <f t="shared" si="9"/>
        <v>0</v>
      </c>
      <c r="K66" s="108"/>
      <c r="L66" s="143"/>
      <c r="M66" s="108"/>
      <c r="N66" s="108">
        <f t="shared" si="8"/>
        <v>0</v>
      </c>
      <c r="O66" s="108"/>
      <c r="P66" s="108"/>
      <c r="Q66" s="108">
        <f t="shared" si="7"/>
        <v>0</v>
      </c>
      <c r="R66" s="108"/>
      <c r="S66" s="108"/>
      <c r="T66" s="108"/>
      <c r="U66" s="108"/>
      <c r="V66" s="108"/>
      <c r="W66" s="108"/>
      <c r="X66" s="108"/>
    </row>
    <row r="67" spans="1:24" x14ac:dyDescent="0.25">
      <c r="A67" s="540"/>
      <c r="B67" s="541"/>
      <c r="C67" s="141"/>
      <c r="D67" s="119"/>
      <c r="E67" s="119"/>
      <c r="F67" s="120"/>
      <c r="G67" s="136"/>
      <c r="H67" s="108"/>
      <c r="I67" s="108"/>
      <c r="J67" s="108">
        <f t="shared" si="9"/>
        <v>0</v>
      </c>
      <c r="K67" s="108"/>
      <c r="L67" s="143"/>
      <c r="M67" s="108"/>
      <c r="N67" s="108">
        <f t="shared" si="8"/>
        <v>0</v>
      </c>
      <c r="O67" s="108"/>
      <c r="P67" s="108"/>
      <c r="Q67" s="108">
        <f t="shared" si="7"/>
        <v>0</v>
      </c>
      <c r="R67" s="108"/>
      <c r="S67" s="108"/>
      <c r="T67" s="108"/>
      <c r="U67" s="108"/>
      <c r="V67" s="108"/>
      <c r="W67" s="108"/>
      <c r="X67" s="108"/>
    </row>
    <row r="68" spans="1:24" ht="26.4" x14ac:dyDescent="0.25">
      <c r="A68" s="540">
        <v>41</v>
      </c>
      <c r="B68" s="541" t="s">
        <v>143</v>
      </c>
      <c r="C68" s="141" t="s">
        <v>120</v>
      </c>
      <c r="D68" s="119" t="s">
        <v>30</v>
      </c>
      <c r="E68" s="119" t="s">
        <v>28</v>
      </c>
      <c r="F68" s="120">
        <v>0.2</v>
      </c>
      <c r="G68" s="136"/>
      <c r="H68" s="108"/>
      <c r="I68" s="108"/>
      <c r="J68" s="108">
        <f t="shared" si="9"/>
        <v>0</v>
      </c>
      <c r="K68" s="108"/>
      <c r="L68" s="143"/>
      <c r="M68" s="108"/>
      <c r="N68" s="108">
        <f t="shared" si="8"/>
        <v>0</v>
      </c>
      <c r="O68" s="108"/>
      <c r="P68" s="108"/>
      <c r="Q68" s="108">
        <f t="shared" si="7"/>
        <v>0</v>
      </c>
      <c r="R68" s="108"/>
      <c r="S68" s="108"/>
      <c r="T68" s="108"/>
      <c r="U68" s="108"/>
      <c r="V68" s="108"/>
      <c r="W68" s="108"/>
      <c r="X68" s="108"/>
    </row>
    <row r="69" spans="1:24" x14ac:dyDescent="0.25">
      <c r="A69" s="540"/>
      <c r="B69" s="541"/>
      <c r="C69" s="141"/>
      <c r="D69" s="119"/>
      <c r="E69" s="119" t="s">
        <v>182</v>
      </c>
      <c r="F69" s="120"/>
      <c r="G69" s="136"/>
      <c r="H69" s="108"/>
      <c r="I69" s="108"/>
      <c r="J69" s="108">
        <f t="shared" si="9"/>
        <v>0</v>
      </c>
      <c r="K69" s="108"/>
      <c r="L69" s="143"/>
      <c r="M69" s="108"/>
      <c r="N69" s="108">
        <f t="shared" si="8"/>
        <v>0</v>
      </c>
      <c r="O69" s="108"/>
      <c r="P69" s="108"/>
      <c r="Q69" s="108">
        <f t="shared" si="7"/>
        <v>0</v>
      </c>
      <c r="R69" s="108"/>
      <c r="S69" s="108"/>
      <c r="T69" s="108"/>
      <c r="U69" s="108"/>
      <c r="V69" s="108"/>
      <c r="W69" s="108"/>
      <c r="X69" s="108"/>
    </row>
    <row r="70" spans="1:24" ht="29.4" customHeight="1" x14ac:dyDescent="0.25">
      <c r="A70" s="548">
        <v>42</v>
      </c>
      <c r="B70" s="549" t="s">
        <v>145</v>
      </c>
      <c r="C70" s="122" t="s">
        <v>146</v>
      </c>
      <c r="D70" s="116" t="s">
        <v>147</v>
      </c>
      <c r="E70" s="121" t="s">
        <v>28</v>
      </c>
      <c r="F70" s="156">
        <v>0.3</v>
      </c>
      <c r="G70" s="140">
        <v>8856.26</v>
      </c>
      <c r="H70" s="108"/>
      <c r="I70" s="108">
        <v>9</v>
      </c>
      <c r="J70" s="108">
        <f t="shared" si="9"/>
        <v>4428.13</v>
      </c>
      <c r="K70" s="108"/>
      <c r="L70" s="143"/>
      <c r="M70" s="108"/>
      <c r="N70" s="108">
        <f t="shared" si="8"/>
        <v>0</v>
      </c>
      <c r="O70" s="108"/>
      <c r="P70" s="108"/>
      <c r="Q70" s="108">
        <f t="shared" si="7"/>
        <v>885.63</v>
      </c>
      <c r="R70" s="108"/>
      <c r="S70" s="108"/>
      <c r="T70" s="108"/>
      <c r="U70" s="108"/>
      <c r="V70" s="108"/>
      <c r="W70" s="108"/>
      <c r="X70" s="108"/>
    </row>
    <row r="71" spans="1:24" ht="43.2" customHeight="1" x14ac:dyDescent="0.25">
      <c r="A71" s="548"/>
      <c r="B71" s="549"/>
      <c r="C71" s="122" t="s">
        <v>148</v>
      </c>
      <c r="D71" s="116" t="s">
        <v>30</v>
      </c>
      <c r="E71" s="121" t="s">
        <v>28</v>
      </c>
      <c r="F71" s="156">
        <v>0.3</v>
      </c>
      <c r="G71" s="140">
        <v>6268.9</v>
      </c>
      <c r="H71" s="108"/>
      <c r="I71" s="108">
        <v>6</v>
      </c>
      <c r="J71" s="108">
        <f t="shared" si="9"/>
        <v>2089.63</v>
      </c>
      <c r="K71" s="108"/>
      <c r="L71" s="143"/>
      <c r="M71" s="108"/>
      <c r="N71" s="108">
        <f t="shared" si="8"/>
        <v>0</v>
      </c>
      <c r="O71" s="108"/>
      <c r="P71" s="108"/>
      <c r="Q71" s="108">
        <f t="shared" si="7"/>
        <v>417.93</v>
      </c>
      <c r="R71" s="108"/>
      <c r="S71" s="108"/>
      <c r="T71" s="108"/>
      <c r="U71" s="108"/>
      <c r="V71" s="108"/>
      <c r="W71" s="108"/>
      <c r="X71" s="108"/>
    </row>
    <row r="72" spans="1:24" ht="39.6" x14ac:dyDescent="0.25">
      <c r="A72" s="545">
        <v>43</v>
      </c>
      <c r="B72" s="546" t="s">
        <v>149</v>
      </c>
      <c r="C72" s="141" t="s">
        <v>138</v>
      </c>
      <c r="D72" s="141" t="s">
        <v>65</v>
      </c>
      <c r="E72" s="149" t="s">
        <v>28</v>
      </c>
      <c r="F72" s="157">
        <v>0.1</v>
      </c>
      <c r="G72" s="142"/>
      <c r="H72" s="139"/>
      <c r="I72" s="108"/>
      <c r="J72" s="108">
        <f t="shared" si="9"/>
        <v>0</v>
      </c>
      <c r="K72" s="108"/>
      <c r="L72" s="143"/>
      <c r="M72" s="108"/>
      <c r="N72" s="108">
        <f t="shared" si="8"/>
        <v>0</v>
      </c>
      <c r="O72" s="108"/>
      <c r="P72" s="108"/>
      <c r="Q72" s="108">
        <f t="shared" si="7"/>
        <v>0</v>
      </c>
      <c r="R72" s="108"/>
      <c r="S72" s="108"/>
      <c r="T72" s="108"/>
      <c r="U72" s="108"/>
      <c r="V72" s="108"/>
      <c r="W72" s="108"/>
      <c r="X72" s="108"/>
    </row>
    <row r="73" spans="1:24" x14ac:dyDescent="0.25">
      <c r="A73" s="545"/>
      <c r="B73" s="546"/>
      <c r="C73" s="141" t="s">
        <v>102</v>
      </c>
      <c r="D73" s="141"/>
      <c r="E73" s="141"/>
      <c r="F73" s="157"/>
      <c r="G73" s="142"/>
      <c r="H73" s="139"/>
      <c r="I73" s="108"/>
      <c r="J73" s="108">
        <f t="shared" si="9"/>
        <v>0</v>
      </c>
      <c r="K73" s="108"/>
      <c r="L73" s="143"/>
      <c r="M73" s="108"/>
      <c r="N73" s="108">
        <f t="shared" si="8"/>
        <v>0</v>
      </c>
      <c r="O73" s="108"/>
      <c r="P73" s="108"/>
      <c r="Q73" s="108">
        <f t="shared" si="7"/>
        <v>0</v>
      </c>
      <c r="R73" s="108"/>
      <c r="S73" s="108"/>
      <c r="T73" s="108"/>
      <c r="U73" s="108"/>
      <c r="V73" s="108"/>
      <c r="W73" s="108"/>
      <c r="X73" s="108"/>
    </row>
    <row r="74" spans="1:24" x14ac:dyDescent="0.25">
      <c r="A74" s="137">
        <v>44</v>
      </c>
      <c r="B74" s="108" t="s">
        <v>172</v>
      </c>
      <c r="C74" s="108" t="s">
        <v>163</v>
      </c>
      <c r="D74" s="108" t="s">
        <v>30</v>
      </c>
      <c r="E74" s="108" t="s">
        <v>28</v>
      </c>
      <c r="F74" s="143">
        <v>0.3</v>
      </c>
      <c r="G74" s="132">
        <v>6268.9</v>
      </c>
      <c r="H74" s="108"/>
      <c r="I74" s="108">
        <v>3</v>
      </c>
      <c r="J74" s="108">
        <f t="shared" si="9"/>
        <v>1044.82</v>
      </c>
      <c r="K74" s="108"/>
      <c r="L74" s="143"/>
      <c r="M74" s="108"/>
      <c r="N74" s="108">
        <f t="shared" si="8"/>
        <v>0</v>
      </c>
      <c r="O74" s="108"/>
      <c r="P74" s="108"/>
      <c r="Q74" s="108">
        <f t="shared" si="7"/>
        <v>208.96</v>
      </c>
      <c r="R74" s="108"/>
      <c r="S74" s="108"/>
      <c r="T74" s="108"/>
      <c r="U74" s="108"/>
      <c r="V74" s="108"/>
      <c r="W74" s="108"/>
      <c r="X74" s="108"/>
    </row>
    <row r="75" spans="1:24" x14ac:dyDescent="0.25">
      <c r="B75" s="108"/>
      <c r="C75" s="108"/>
      <c r="D75" s="108"/>
      <c r="E75" s="108"/>
      <c r="F75" s="143"/>
      <c r="G75" s="132"/>
      <c r="H75" s="108"/>
      <c r="I75" s="108"/>
      <c r="J75" s="108"/>
      <c r="K75" s="108"/>
      <c r="L75" s="143"/>
      <c r="M75" s="108"/>
      <c r="N75" s="108"/>
      <c r="O75" s="108"/>
      <c r="P75" s="108"/>
      <c r="Q75" s="108"/>
      <c r="R75" s="108"/>
      <c r="S75" s="108"/>
      <c r="T75" s="108"/>
      <c r="U75" s="108"/>
      <c r="V75" s="108"/>
      <c r="W75" s="108"/>
      <c r="X75" s="108"/>
    </row>
    <row r="76" spans="1:24" x14ac:dyDescent="0.25">
      <c r="B76" s="108"/>
      <c r="C76" s="108"/>
      <c r="D76" s="108"/>
      <c r="E76" s="108"/>
      <c r="F76" s="143"/>
      <c r="G76" s="132"/>
      <c r="H76" s="108"/>
      <c r="I76" s="108"/>
      <c r="J76" s="108"/>
      <c r="K76" s="108"/>
      <c r="L76" s="143"/>
      <c r="M76" s="108"/>
      <c r="N76" s="108"/>
      <c r="O76" s="108"/>
      <c r="P76" s="108"/>
      <c r="Q76" s="108"/>
      <c r="R76" s="108"/>
      <c r="S76" s="108"/>
      <c r="T76" s="108"/>
      <c r="U76" s="108"/>
      <c r="V76" s="108"/>
      <c r="W76" s="108"/>
      <c r="X76" s="108"/>
    </row>
    <row r="77" spans="1:24" x14ac:dyDescent="0.25">
      <c r="B77" s="108"/>
      <c r="C77" s="108"/>
      <c r="D77" s="108"/>
      <c r="E77" s="108"/>
      <c r="F77" s="143"/>
      <c r="G77" s="132"/>
      <c r="H77" s="108"/>
      <c r="I77" s="108"/>
      <c r="J77" s="108"/>
      <c r="K77" s="108"/>
      <c r="L77" s="143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8"/>
      <c r="X77" s="108"/>
    </row>
  </sheetData>
  <mergeCells count="41">
    <mergeCell ref="K12:N12"/>
    <mergeCell ref="O12:P12"/>
    <mergeCell ref="A72:A73"/>
    <mergeCell ref="B72:B73"/>
    <mergeCell ref="K13:M13"/>
    <mergeCell ref="O13:P13"/>
    <mergeCell ref="A70:A71"/>
    <mergeCell ref="B70:B71"/>
    <mergeCell ref="B58:B59"/>
    <mergeCell ref="A47:A48"/>
    <mergeCell ref="B47:B48"/>
    <mergeCell ref="A50:A51"/>
    <mergeCell ref="B50:B51"/>
    <mergeCell ref="A37:A38"/>
    <mergeCell ref="B37:B38"/>
    <mergeCell ref="A33:A34"/>
    <mergeCell ref="T13:V13"/>
    <mergeCell ref="A66:A67"/>
    <mergeCell ref="B66:B67"/>
    <mergeCell ref="A68:A69"/>
    <mergeCell ref="B68:B69"/>
    <mergeCell ref="A60:A61"/>
    <mergeCell ref="B60:B61"/>
    <mergeCell ref="A62:A63"/>
    <mergeCell ref="B62:B63"/>
    <mergeCell ref="A64:A65"/>
    <mergeCell ref="B64:B65"/>
    <mergeCell ref="A54:A55"/>
    <mergeCell ref="B54:B55"/>
    <mergeCell ref="A56:A57"/>
    <mergeCell ref="B56:B57"/>
    <mergeCell ref="A58:A59"/>
    <mergeCell ref="B33:B34"/>
    <mergeCell ref="A21:A22"/>
    <mergeCell ref="B21:B22"/>
    <mergeCell ref="A15:A16"/>
    <mergeCell ref="B15:B16"/>
    <mergeCell ref="A17:A18"/>
    <mergeCell ref="B17:B18"/>
    <mergeCell ref="A19:A20"/>
    <mergeCell ref="B19:B20"/>
  </mergeCell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7:X70"/>
  <sheetViews>
    <sheetView topLeftCell="A4" zoomScale="70" zoomScaleNormal="70" workbookViewId="0">
      <pane ySplit="7" topLeftCell="A11" activePane="bottomLeft" state="frozen"/>
      <selection activeCell="A4" sqref="A4"/>
      <selection pane="bottomLeft" activeCell="O24" sqref="O24"/>
    </sheetView>
  </sheetViews>
  <sheetFormatPr defaultRowHeight="14.4" x14ac:dyDescent="0.3"/>
  <cols>
    <col min="1" max="1" width="15" customWidth="1"/>
    <col min="2" max="2" width="13.21875" customWidth="1"/>
    <col min="4" max="4" width="6.44140625" customWidth="1"/>
    <col min="5" max="5" width="11.33203125" customWidth="1"/>
    <col min="23" max="23" width="11.77734375" customWidth="1"/>
    <col min="24" max="24" width="12" style="197" customWidth="1"/>
  </cols>
  <sheetData>
    <row r="7" spans="1:24" ht="15" customHeight="1" x14ac:dyDescent="0.3"/>
    <row r="8" spans="1:24" ht="42" customHeight="1" x14ac:dyDescent="0.3">
      <c r="A8" s="31"/>
      <c r="B8" s="163"/>
      <c r="C8" s="163"/>
      <c r="D8" s="163"/>
      <c r="E8" s="163"/>
      <c r="F8" s="565" t="s">
        <v>177</v>
      </c>
      <c r="G8" s="565"/>
      <c r="H8" s="565" t="s">
        <v>181</v>
      </c>
      <c r="I8" s="565"/>
      <c r="J8" s="565" t="s">
        <v>178</v>
      </c>
      <c r="K8" s="565"/>
      <c r="L8" s="565"/>
      <c r="M8" s="565"/>
      <c r="N8" s="565" t="s">
        <v>179</v>
      </c>
      <c r="O8" s="565"/>
      <c r="P8" s="565" t="s">
        <v>180</v>
      </c>
      <c r="Q8" s="565"/>
      <c r="R8" s="558"/>
      <c r="S8" s="558"/>
      <c r="T8" s="558"/>
      <c r="U8" s="558"/>
      <c r="V8" s="31"/>
      <c r="W8" s="562" t="s">
        <v>193</v>
      </c>
    </row>
    <row r="9" spans="1:24" ht="14.4" customHeight="1" thickBot="1" x14ac:dyDescent="0.35">
      <c r="A9" s="31"/>
      <c r="B9" s="163"/>
      <c r="C9" s="163"/>
      <c r="D9" s="163"/>
      <c r="E9" s="163"/>
      <c r="F9" s="558" t="s">
        <v>185</v>
      </c>
      <c r="G9" s="558"/>
      <c r="H9" s="560" t="s">
        <v>22</v>
      </c>
      <c r="I9" s="561"/>
      <c r="J9" s="558" t="s">
        <v>186</v>
      </c>
      <c r="K9" s="558"/>
      <c r="L9" s="558"/>
      <c r="M9" s="558"/>
      <c r="N9" s="558" t="s">
        <v>19</v>
      </c>
      <c r="O9" s="558"/>
      <c r="P9" s="558" t="s">
        <v>187</v>
      </c>
      <c r="Q9" s="558"/>
      <c r="R9" s="558" t="s">
        <v>188</v>
      </c>
      <c r="S9" s="558"/>
      <c r="T9" s="560" t="s">
        <v>189</v>
      </c>
      <c r="U9" s="561"/>
      <c r="V9" s="31"/>
      <c r="W9" s="563"/>
    </row>
    <row r="10" spans="1:24" ht="94.2" customHeight="1" x14ac:dyDescent="0.3">
      <c r="A10" s="158" t="s">
        <v>1</v>
      </c>
      <c r="B10" s="128" t="s">
        <v>2</v>
      </c>
      <c r="C10" s="160" t="s">
        <v>158</v>
      </c>
      <c r="D10" s="161" t="s">
        <v>151</v>
      </c>
      <c r="E10" s="127" t="s">
        <v>176</v>
      </c>
      <c r="F10" s="162" t="s">
        <v>184</v>
      </c>
      <c r="G10" s="163" t="s">
        <v>183</v>
      </c>
      <c r="H10" s="162" t="s">
        <v>184</v>
      </c>
      <c r="I10" s="163" t="s">
        <v>183</v>
      </c>
      <c r="J10" s="547" t="s">
        <v>184</v>
      </c>
      <c r="K10" s="547"/>
      <c r="L10" s="547"/>
      <c r="M10" s="163" t="s">
        <v>183</v>
      </c>
      <c r="N10" s="159" t="s">
        <v>159</v>
      </c>
      <c r="O10" s="159" t="s">
        <v>160</v>
      </c>
      <c r="P10" s="176" t="s">
        <v>184</v>
      </c>
      <c r="Q10" s="163" t="s">
        <v>183</v>
      </c>
      <c r="R10" s="128" t="s">
        <v>194</v>
      </c>
      <c r="S10" s="163" t="s">
        <v>183</v>
      </c>
      <c r="T10" s="163" t="s">
        <v>184</v>
      </c>
      <c r="U10" s="163" t="s">
        <v>183</v>
      </c>
      <c r="V10" s="31" t="s">
        <v>190</v>
      </c>
      <c r="W10" s="564"/>
      <c r="X10" s="198"/>
    </row>
    <row r="11" spans="1:24" ht="27.6" x14ac:dyDescent="0.3">
      <c r="A11" s="108"/>
      <c r="B11" s="164"/>
      <c r="C11" s="165"/>
      <c r="D11" s="164"/>
      <c r="E11" s="164"/>
      <c r="F11" s="166"/>
      <c r="G11" s="163"/>
      <c r="H11" s="176"/>
      <c r="I11" s="163"/>
      <c r="J11" s="159" t="s">
        <v>155</v>
      </c>
      <c r="K11" s="173" t="s">
        <v>156</v>
      </c>
      <c r="L11" s="159" t="s">
        <v>157</v>
      </c>
      <c r="M11" s="163"/>
      <c r="N11" s="159" t="s">
        <v>183</v>
      </c>
      <c r="O11" s="159" t="s">
        <v>183</v>
      </c>
      <c r="P11" s="176"/>
      <c r="Q11" s="163"/>
      <c r="R11" s="163"/>
      <c r="S11" s="163"/>
      <c r="T11" s="163"/>
      <c r="U11" s="163"/>
      <c r="V11" s="31"/>
      <c r="W11" s="195" t="s">
        <v>190</v>
      </c>
      <c r="X11" s="199"/>
    </row>
    <row r="12" spans="1:24" ht="26.4" x14ac:dyDescent="0.3">
      <c r="A12" s="559" t="s">
        <v>25</v>
      </c>
      <c r="B12" s="167" t="s">
        <v>26</v>
      </c>
      <c r="C12" s="168">
        <v>8878.6200000000008</v>
      </c>
      <c r="D12" s="171"/>
      <c r="E12" s="171"/>
      <c r="F12" s="170"/>
      <c r="G12" s="163"/>
      <c r="H12" s="176"/>
      <c r="I12" s="163"/>
      <c r="J12" s="169"/>
      <c r="K12" s="174"/>
      <c r="L12" s="169"/>
      <c r="M12" s="163"/>
      <c r="N12" s="169"/>
      <c r="O12" s="169"/>
      <c r="P12" s="176"/>
      <c r="Q12" s="163"/>
      <c r="R12" s="163"/>
      <c r="S12" s="163"/>
      <c r="T12" s="163"/>
      <c r="U12" s="163"/>
      <c r="V12" s="31"/>
      <c r="W12" s="195"/>
      <c r="X12" s="199"/>
    </row>
    <row r="13" spans="1:24" ht="21" customHeight="1" x14ac:dyDescent="0.3">
      <c r="A13" s="559"/>
      <c r="B13" s="172" t="s">
        <v>29</v>
      </c>
      <c r="C13" s="168">
        <v>7209.23</v>
      </c>
      <c r="D13" s="164">
        <v>9</v>
      </c>
      <c r="E13" s="164"/>
      <c r="F13" s="170">
        <v>0.3</v>
      </c>
      <c r="G13" s="163"/>
      <c r="H13" s="176">
        <v>0.2</v>
      </c>
      <c r="I13" s="163">
        <f>ROUND(C13*H13,2)</f>
        <v>1441.85</v>
      </c>
      <c r="J13" s="164" t="s">
        <v>163</v>
      </c>
      <c r="K13" s="175">
        <v>0.15</v>
      </c>
      <c r="L13" s="164">
        <v>9</v>
      </c>
      <c r="M13" s="163">
        <f>ROUND(((C13/18)*L13)*K13,2)</f>
        <v>540.69000000000005</v>
      </c>
      <c r="N13" s="164"/>
      <c r="O13" s="164"/>
      <c r="P13" s="176"/>
      <c r="Q13" s="163"/>
      <c r="R13" s="163"/>
      <c r="S13" s="163"/>
      <c r="T13" s="163"/>
      <c r="U13" s="163"/>
      <c r="V13" s="31"/>
      <c r="W13" s="195"/>
      <c r="X13" s="199"/>
    </row>
    <row r="14" spans="1:24" ht="26.4" x14ac:dyDescent="0.3">
      <c r="A14" s="554" t="s">
        <v>31</v>
      </c>
      <c r="B14" s="177" t="s">
        <v>32</v>
      </c>
      <c r="C14" s="178">
        <v>8434.2000000000007</v>
      </c>
      <c r="D14" s="179">
        <v>1</v>
      </c>
      <c r="E14" s="179">
        <f>ROUND(C14*D14,2)</f>
        <v>8434.2000000000007</v>
      </c>
      <c r="F14" s="180">
        <v>0.2</v>
      </c>
      <c r="G14" s="181">
        <f t="shared" ref="G14:G31" si="0">ROUND(E14*F14,2)</f>
        <v>1686.84</v>
      </c>
      <c r="H14" s="182">
        <v>0.2</v>
      </c>
      <c r="I14" s="181">
        <f t="shared" ref="I14:I24" si="1">ROUND(E14*H14,2)</f>
        <v>1686.84</v>
      </c>
      <c r="J14" s="179"/>
      <c r="K14" s="184"/>
      <c r="L14" s="179"/>
      <c r="M14" s="181">
        <f t="shared" ref="M14:M70" si="2">ROUND(((C14/18)*L14)*K14,2)</f>
        <v>0</v>
      </c>
      <c r="N14" s="179"/>
      <c r="O14" s="179"/>
      <c r="P14" s="182"/>
      <c r="Q14" s="181"/>
      <c r="R14" s="181"/>
      <c r="S14" s="181"/>
      <c r="T14" s="181"/>
      <c r="U14" s="181"/>
      <c r="V14" s="185"/>
      <c r="W14" s="196">
        <f t="shared" ref="W14:W23" si="3">E14+G14+I14+M14+O14</f>
        <v>11807.880000000001</v>
      </c>
      <c r="X14" s="550">
        <f>W14+W15</f>
        <v>17586.84</v>
      </c>
    </row>
    <row r="15" spans="1:24" ht="27.6" x14ac:dyDescent="0.3">
      <c r="A15" s="554"/>
      <c r="B15" s="177" t="s">
        <v>35</v>
      </c>
      <c r="C15" s="194">
        <v>7223.7</v>
      </c>
      <c r="D15" s="179">
        <v>9</v>
      </c>
      <c r="E15" s="179">
        <f>ROUND((C15/18)*D15,2)</f>
        <v>3611.85</v>
      </c>
      <c r="F15" s="180">
        <v>0.2</v>
      </c>
      <c r="G15" s="181">
        <f t="shared" si="0"/>
        <v>722.37</v>
      </c>
      <c r="H15" s="182">
        <v>0.2</v>
      </c>
      <c r="I15" s="181">
        <f t="shared" si="1"/>
        <v>722.37</v>
      </c>
      <c r="J15" s="183" t="s">
        <v>164</v>
      </c>
      <c r="K15" s="184">
        <v>0.2</v>
      </c>
      <c r="L15" s="179">
        <v>9</v>
      </c>
      <c r="M15" s="181">
        <f t="shared" si="2"/>
        <v>722.37</v>
      </c>
      <c r="N15" s="179"/>
      <c r="O15" s="179"/>
      <c r="P15" s="182"/>
      <c r="Q15" s="181"/>
      <c r="R15" s="181"/>
      <c r="S15" s="181"/>
      <c r="T15" s="181"/>
      <c r="U15" s="181"/>
      <c r="V15" s="185"/>
      <c r="W15" s="196">
        <f t="shared" si="3"/>
        <v>5778.96</v>
      </c>
      <c r="X15" s="551"/>
    </row>
    <row r="16" spans="1:24" ht="22.8" customHeight="1" x14ac:dyDescent="0.3">
      <c r="A16" s="554" t="s">
        <v>36</v>
      </c>
      <c r="B16" s="177" t="s">
        <v>37</v>
      </c>
      <c r="C16" s="178">
        <v>8434.2000000000007</v>
      </c>
      <c r="D16" s="179">
        <v>0.5</v>
      </c>
      <c r="E16" s="179">
        <f>ROUND(C16*D16,2)</f>
        <v>4217.1000000000004</v>
      </c>
      <c r="F16" s="180">
        <v>0.3</v>
      </c>
      <c r="G16" s="181">
        <f t="shared" si="0"/>
        <v>1265.1300000000001</v>
      </c>
      <c r="H16" s="182">
        <v>0.2</v>
      </c>
      <c r="I16" s="181">
        <f t="shared" si="1"/>
        <v>843.42</v>
      </c>
      <c r="J16" s="179"/>
      <c r="K16" s="184"/>
      <c r="L16" s="179"/>
      <c r="M16" s="181">
        <f t="shared" si="2"/>
        <v>0</v>
      </c>
      <c r="N16" s="179"/>
      <c r="O16" s="179"/>
      <c r="P16" s="182"/>
      <c r="Q16" s="181"/>
      <c r="R16" s="181"/>
      <c r="S16" s="181"/>
      <c r="T16" s="181"/>
      <c r="U16" s="181"/>
      <c r="V16" s="185"/>
      <c r="W16" s="196">
        <f t="shared" si="3"/>
        <v>6325.6500000000005</v>
      </c>
      <c r="X16" s="550">
        <f>W16+W17</f>
        <v>15310.260000000002</v>
      </c>
    </row>
    <row r="17" spans="1:24" ht="22.2" customHeight="1" x14ac:dyDescent="0.3">
      <c r="A17" s="554"/>
      <c r="B17" s="177" t="s">
        <v>39</v>
      </c>
      <c r="C17" s="194">
        <v>7701.1</v>
      </c>
      <c r="D17" s="179">
        <v>14</v>
      </c>
      <c r="E17" s="179">
        <f t="shared" ref="E17:E39" si="4">ROUND((C17/18)*D17,2)</f>
        <v>5989.74</v>
      </c>
      <c r="F17" s="180">
        <v>0.3</v>
      </c>
      <c r="G17" s="181">
        <f t="shared" si="0"/>
        <v>1796.92</v>
      </c>
      <c r="H17" s="182">
        <v>0.2</v>
      </c>
      <c r="I17" s="181">
        <f t="shared" si="1"/>
        <v>1197.95</v>
      </c>
      <c r="J17" s="179"/>
      <c r="K17" s="184"/>
      <c r="L17" s="179"/>
      <c r="M17" s="181">
        <f t="shared" si="2"/>
        <v>0</v>
      </c>
      <c r="N17" s="179"/>
      <c r="O17" s="179"/>
      <c r="P17" s="182"/>
      <c r="Q17" s="181"/>
      <c r="R17" s="181"/>
      <c r="S17" s="181"/>
      <c r="T17" s="181"/>
      <c r="U17" s="181"/>
      <c r="V17" s="185"/>
      <c r="W17" s="196">
        <f t="shared" si="3"/>
        <v>8984.61</v>
      </c>
      <c r="X17" s="551"/>
    </row>
    <row r="18" spans="1:24" ht="26.4" x14ac:dyDescent="0.3">
      <c r="A18" s="555" t="s">
        <v>40</v>
      </c>
      <c r="B18" s="177" t="s">
        <v>32</v>
      </c>
      <c r="C18" s="178">
        <v>8434.2000000000007</v>
      </c>
      <c r="D18" s="179">
        <v>0.5</v>
      </c>
      <c r="E18" s="179">
        <f>ROUND(C18*D18,2)</f>
        <v>4217.1000000000004</v>
      </c>
      <c r="F18" s="180">
        <v>0.2</v>
      </c>
      <c r="G18" s="181">
        <f t="shared" si="0"/>
        <v>843.42</v>
      </c>
      <c r="H18" s="182">
        <v>0.2</v>
      </c>
      <c r="I18" s="181">
        <f t="shared" si="1"/>
        <v>843.42</v>
      </c>
      <c r="J18" s="179"/>
      <c r="K18" s="184"/>
      <c r="L18" s="179"/>
      <c r="M18" s="181">
        <f t="shared" si="2"/>
        <v>0</v>
      </c>
      <c r="N18" s="179"/>
      <c r="O18" s="179"/>
      <c r="P18" s="182"/>
      <c r="Q18" s="181"/>
      <c r="R18" s="181"/>
      <c r="S18" s="181"/>
      <c r="T18" s="181"/>
      <c r="U18" s="181"/>
      <c r="V18" s="185"/>
      <c r="W18" s="196">
        <f t="shared" si="3"/>
        <v>5903.9400000000005</v>
      </c>
      <c r="X18" s="550">
        <f>W18+W19+W20</f>
        <v>20193.759999999998</v>
      </c>
    </row>
    <row r="19" spans="1:24" ht="26.4" x14ac:dyDescent="0.3">
      <c r="A19" s="557"/>
      <c r="B19" s="177" t="s">
        <v>138</v>
      </c>
      <c r="C19" s="178">
        <v>7701.1</v>
      </c>
      <c r="D19" s="179">
        <v>0.5</v>
      </c>
      <c r="E19" s="179">
        <f>ROUND(C19*D19,2)</f>
        <v>3850.55</v>
      </c>
      <c r="F19" s="180">
        <v>0.2</v>
      </c>
      <c r="G19" s="181">
        <f t="shared" si="0"/>
        <v>770.11</v>
      </c>
      <c r="H19" s="182">
        <v>0.2</v>
      </c>
      <c r="I19" s="181">
        <f t="shared" si="1"/>
        <v>770.11</v>
      </c>
      <c r="J19" s="179"/>
      <c r="K19" s="184"/>
      <c r="L19" s="179"/>
      <c r="M19" s="181">
        <f t="shared" si="2"/>
        <v>0</v>
      </c>
      <c r="N19" s="179"/>
      <c r="O19" s="179"/>
      <c r="P19" s="182"/>
      <c r="Q19" s="181"/>
      <c r="R19" s="181"/>
      <c r="S19" s="181"/>
      <c r="T19" s="181"/>
      <c r="U19" s="181"/>
      <c r="V19" s="185"/>
      <c r="W19" s="196">
        <f t="shared" si="3"/>
        <v>5390.7699999999995</v>
      </c>
      <c r="X19" s="552"/>
    </row>
    <row r="20" spans="1:24" ht="26.4" x14ac:dyDescent="0.3">
      <c r="A20" s="556"/>
      <c r="B20" s="177" t="s">
        <v>41</v>
      </c>
      <c r="C20" s="194">
        <v>7701.1</v>
      </c>
      <c r="D20" s="179">
        <v>14</v>
      </c>
      <c r="E20" s="179">
        <f t="shared" si="4"/>
        <v>5989.74</v>
      </c>
      <c r="F20" s="180">
        <v>0.2</v>
      </c>
      <c r="G20" s="181">
        <f>ROUND(E20*F20,2)</f>
        <v>1197.95</v>
      </c>
      <c r="H20" s="182">
        <v>0.2</v>
      </c>
      <c r="I20" s="181">
        <f t="shared" si="1"/>
        <v>1197.95</v>
      </c>
      <c r="J20" s="179" t="s">
        <v>163</v>
      </c>
      <c r="K20" s="184">
        <v>0.15</v>
      </c>
      <c r="L20" s="179">
        <v>8</v>
      </c>
      <c r="M20" s="181">
        <f t="shared" si="2"/>
        <v>513.41</v>
      </c>
      <c r="N20" s="179"/>
      <c r="O20" s="179"/>
      <c r="P20" s="182"/>
      <c r="Q20" s="181"/>
      <c r="R20" s="181"/>
      <c r="S20" s="181"/>
      <c r="T20" s="181"/>
      <c r="U20" s="181"/>
      <c r="V20" s="185"/>
      <c r="W20" s="196">
        <f t="shared" si="3"/>
        <v>8899.0499999999993</v>
      </c>
      <c r="X20" s="551"/>
    </row>
    <row r="21" spans="1:24" ht="27.6" x14ac:dyDescent="0.3">
      <c r="A21" s="177" t="s">
        <v>43</v>
      </c>
      <c r="B21" s="177" t="s">
        <v>35</v>
      </c>
      <c r="C21" s="178">
        <v>7701.1</v>
      </c>
      <c r="D21" s="179">
        <v>18</v>
      </c>
      <c r="E21" s="179">
        <f t="shared" si="4"/>
        <v>7701.1</v>
      </c>
      <c r="F21" s="180">
        <v>0.3</v>
      </c>
      <c r="G21" s="181">
        <f t="shared" si="0"/>
        <v>2310.33</v>
      </c>
      <c r="H21" s="182">
        <v>0.2</v>
      </c>
      <c r="I21" s="181">
        <f t="shared" si="1"/>
        <v>1540.22</v>
      </c>
      <c r="J21" s="183" t="s">
        <v>164</v>
      </c>
      <c r="K21" s="184">
        <v>0.2</v>
      </c>
      <c r="L21" s="179">
        <v>18</v>
      </c>
      <c r="M21" s="181">
        <f t="shared" si="2"/>
        <v>1540.22</v>
      </c>
      <c r="N21" s="179"/>
      <c r="O21" s="179">
        <f>ROUND(C21*25%,2)</f>
        <v>1925.28</v>
      </c>
      <c r="P21" s="182"/>
      <c r="Q21" s="181"/>
      <c r="R21" s="181"/>
      <c r="S21" s="181"/>
      <c r="T21" s="181"/>
      <c r="U21" s="181"/>
      <c r="V21" s="185"/>
      <c r="W21" s="196">
        <f t="shared" si="3"/>
        <v>15017.15</v>
      </c>
      <c r="X21" s="200">
        <v>15017.15</v>
      </c>
    </row>
    <row r="22" spans="1:24" ht="38.4" customHeight="1" x14ac:dyDescent="0.3">
      <c r="A22" s="193" t="s">
        <v>45</v>
      </c>
      <c r="B22" s="193" t="s">
        <v>165</v>
      </c>
      <c r="C22" s="178">
        <v>7701.1</v>
      </c>
      <c r="D22" s="179">
        <v>17</v>
      </c>
      <c r="E22" s="179">
        <f t="shared" si="4"/>
        <v>7273.26</v>
      </c>
      <c r="F22" s="180">
        <v>0.3</v>
      </c>
      <c r="G22" s="181">
        <f t="shared" si="0"/>
        <v>2181.98</v>
      </c>
      <c r="H22" s="182">
        <v>0.2</v>
      </c>
      <c r="I22" s="181">
        <f t="shared" si="1"/>
        <v>1454.65</v>
      </c>
      <c r="J22" s="183" t="s">
        <v>164</v>
      </c>
      <c r="K22" s="184">
        <v>0.2</v>
      </c>
      <c r="L22" s="179">
        <v>16</v>
      </c>
      <c r="M22" s="181">
        <f t="shared" si="2"/>
        <v>1369.08</v>
      </c>
      <c r="N22" s="179"/>
      <c r="O22" s="179">
        <f>ROUND(C22*25%,2)</f>
        <v>1925.28</v>
      </c>
      <c r="P22" s="182"/>
      <c r="Q22" s="181"/>
      <c r="R22" s="181"/>
      <c r="S22" s="181"/>
      <c r="T22" s="181"/>
      <c r="U22" s="181"/>
      <c r="V22" s="185"/>
      <c r="W22" s="196">
        <f t="shared" si="3"/>
        <v>14204.25</v>
      </c>
      <c r="X22" s="199">
        <f>W22</f>
        <v>14204.25</v>
      </c>
    </row>
    <row r="23" spans="1:24" ht="39.6" x14ac:dyDescent="0.3">
      <c r="A23" s="177" t="s">
        <v>50</v>
      </c>
      <c r="B23" s="177" t="s">
        <v>35</v>
      </c>
      <c r="C23" s="178">
        <v>7701.1</v>
      </c>
      <c r="D23" s="179">
        <v>18.5</v>
      </c>
      <c r="E23" s="179">
        <f>ROUND((C23/18)*D23,2)</f>
        <v>7915.02</v>
      </c>
      <c r="F23" s="180">
        <v>0.3</v>
      </c>
      <c r="G23" s="181">
        <f t="shared" si="0"/>
        <v>2374.5100000000002</v>
      </c>
      <c r="H23" s="182">
        <v>0.2</v>
      </c>
      <c r="I23" s="181">
        <f t="shared" si="1"/>
        <v>1583</v>
      </c>
      <c r="J23" s="183" t="s">
        <v>164</v>
      </c>
      <c r="K23" s="184">
        <v>0.2</v>
      </c>
      <c r="L23" s="179">
        <v>18.5</v>
      </c>
      <c r="M23" s="181">
        <f t="shared" si="2"/>
        <v>1583</v>
      </c>
      <c r="N23" s="179"/>
      <c r="O23" s="179">
        <f>ROUND(C23*25%,2)</f>
        <v>1925.28</v>
      </c>
      <c r="P23" s="182"/>
      <c r="Q23" s="181"/>
      <c r="R23" s="181"/>
      <c r="S23" s="181"/>
      <c r="T23" s="181"/>
      <c r="U23" s="181"/>
      <c r="V23" s="185"/>
      <c r="W23" s="196">
        <f t="shared" si="3"/>
        <v>15380.810000000001</v>
      </c>
      <c r="X23" s="201">
        <v>15380.81</v>
      </c>
    </row>
    <row r="24" spans="1:24" ht="28.8" x14ac:dyDescent="0.3">
      <c r="A24" s="177" t="s">
        <v>52</v>
      </c>
      <c r="B24" s="177" t="s">
        <v>165</v>
      </c>
      <c r="C24" s="178">
        <v>7701.1</v>
      </c>
      <c r="D24" s="179">
        <v>17.5</v>
      </c>
      <c r="E24" s="179">
        <f>ROUND(((C24/18)*D24)+S24,2)</f>
        <v>8130.68</v>
      </c>
      <c r="F24" s="180">
        <v>0.3</v>
      </c>
      <c r="G24" s="181">
        <f>ROUND(E24*F24,2)</f>
        <v>2439.1999999999998</v>
      </c>
      <c r="H24" s="182">
        <v>0.2</v>
      </c>
      <c r="I24" s="181">
        <f t="shared" si="1"/>
        <v>1626.14</v>
      </c>
      <c r="J24" s="183" t="s">
        <v>164</v>
      </c>
      <c r="K24" s="184">
        <v>0.2</v>
      </c>
      <c r="L24" s="179">
        <v>17.5</v>
      </c>
      <c r="M24" s="181">
        <f t="shared" si="2"/>
        <v>1497.44</v>
      </c>
      <c r="N24" s="179"/>
      <c r="O24" s="179">
        <f>ROUND(C24*25%,2)</f>
        <v>1925.28</v>
      </c>
      <c r="P24" s="182"/>
      <c r="Q24" s="181"/>
      <c r="R24" s="187" t="s">
        <v>195</v>
      </c>
      <c r="S24" s="181">
        <v>643.5</v>
      </c>
      <c r="T24" s="181"/>
      <c r="U24" s="181"/>
      <c r="V24" s="185"/>
      <c r="W24" s="196">
        <f>E24+G24+I24+M24+O24+Q24</f>
        <v>15618.740000000002</v>
      </c>
      <c r="X24" s="199">
        <f>W24</f>
        <v>15618.740000000002</v>
      </c>
    </row>
    <row r="25" spans="1:24" ht="27.6" x14ac:dyDescent="0.3">
      <c r="A25" s="177" t="s">
        <v>55</v>
      </c>
      <c r="B25" s="177" t="s">
        <v>56</v>
      </c>
      <c r="C25" s="178">
        <v>7701.1</v>
      </c>
      <c r="D25" s="179">
        <v>18</v>
      </c>
      <c r="E25" s="179">
        <f t="shared" si="4"/>
        <v>7701.1</v>
      </c>
      <c r="F25" s="180">
        <v>0.2</v>
      </c>
      <c r="G25" s="181">
        <f t="shared" si="0"/>
        <v>1540.22</v>
      </c>
      <c r="H25" s="182">
        <v>0.2</v>
      </c>
      <c r="I25" s="181">
        <f>ROUND(C25*H25,2)</f>
        <v>1540.22</v>
      </c>
      <c r="J25" s="183" t="s">
        <v>56</v>
      </c>
      <c r="K25" s="184">
        <v>0.1</v>
      </c>
      <c r="L25" s="179">
        <v>18</v>
      </c>
      <c r="M25" s="181">
        <f t="shared" si="2"/>
        <v>770.11</v>
      </c>
      <c r="N25" s="179"/>
      <c r="O25" s="179">
        <f>ROUND(C25*25%,2)</f>
        <v>1925.28</v>
      </c>
      <c r="P25" s="182"/>
      <c r="Q25" s="181"/>
      <c r="R25" s="181"/>
      <c r="S25" s="181"/>
      <c r="T25" s="181"/>
      <c r="U25" s="181"/>
      <c r="V25" s="185"/>
      <c r="W25" s="196">
        <f>E25+G25+I25+M25+O25</f>
        <v>13476.93</v>
      </c>
      <c r="X25" s="199">
        <f t="shared" ref="X25:X30" si="5">W25</f>
        <v>13476.93</v>
      </c>
    </row>
    <row r="26" spans="1:24" ht="39.6" x14ac:dyDescent="0.3">
      <c r="A26" s="177" t="s">
        <v>58</v>
      </c>
      <c r="B26" s="177" t="s">
        <v>59</v>
      </c>
      <c r="C26" s="178">
        <v>8856.26</v>
      </c>
      <c r="D26" s="179">
        <v>8</v>
      </c>
      <c r="E26" s="179">
        <f>ROUND((C26/18)*D26,2)</f>
        <v>3936.12</v>
      </c>
      <c r="F26" s="180">
        <v>0.3</v>
      </c>
      <c r="G26" s="181">
        <f t="shared" si="0"/>
        <v>1180.8399999999999</v>
      </c>
      <c r="H26" s="182">
        <v>0.2</v>
      </c>
      <c r="I26" s="181">
        <f>ROUND(E26*H26,2)</f>
        <v>787.22</v>
      </c>
      <c r="J26" s="183" t="s">
        <v>59</v>
      </c>
      <c r="K26" s="184">
        <v>0.1</v>
      </c>
      <c r="L26" s="179">
        <v>8</v>
      </c>
      <c r="M26" s="181">
        <f t="shared" si="2"/>
        <v>393.61</v>
      </c>
      <c r="N26" s="179"/>
      <c r="O26" s="179"/>
      <c r="P26" s="182"/>
      <c r="Q26" s="181"/>
      <c r="R26" s="181"/>
      <c r="S26" s="181"/>
      <c r="T26" s="181"/>
      <c r="U26" s="181"/>
      <c r="V26" s="185"/>
      <c r="W26" s="196">
        <f>E26+G26+I26+M26+O26</f>
        <v>6297.79</v>
      </c>
      <c r="X26" s="199">
        <f t="shared" si="5"/>
        <v>6297.79</v>
      </c>
    </row>
    <row r="27" spans="1:24" ht="39.6" x14ac:dyDescent="0.3">
      <c r="A27" s="177" t="s">
        <v>61</v>
      </c>
      <c r="B27" s="177" t="s">
        <v>59</v>
      </c>
      <c r="C27" s="178">
        <v>7223.7</v>
      </c>
      <c r="D27" s="179">
        <v>20</v>
      </c>
      <c r="E27" s="179">
        <f t="shared" si="4"/>
        <v>8026.33</v>
      </c>
      <c r="F27" s="180">
        <v>0.1</v>
      </c>
      <c r="G27" s="181">
        <f>ROUND(E27*F27,2)</f>
        <v>802.63</v>
      </c>
      <c r="H27" s="182">
        <v>0.2</v>
      </c>
      <c r="I27" s="181">
        <f t="shared" ref="I27:I70" si="6">ROUND(E27*H27,2)</f>
        <v>1605.27</v>
      </c>
      <c r="J27" s="183" t="s">
        <v>59</v>
      </c>
      <c r="K27" s="184">
        <v>0.1</v>
      </c>
      <c r="L27" s="179">
        <v>20</v>
      </c>
      <c r="M27" s="181">
        <f t="shared" si="2"/>
        <v>802.63</v>
      </c>
      <c r="N27" s="179"/>
      <c r="O27" s="179">
        <f>ROUND(C27*25%,2)</f>
        <v>1805.93</v>
      </c>
      <c r="P27" s="182"/>
      <c r="Q27" s="181"/>
      <c r="R27" s="181"/>
      <c r="S27" s="181"/>
      <c r="T27" s="181"/>
      <c r="U27" s="181"/>
      <c r="V27" s="185"/>
      <c r="W27" s="196">
        <f>E27+G27+I27+M27+O27</f>
        <v>13042.789999999999</v>
      </c>
      <c r="X27" s="199">
        <f t="shared" si="5"/>
        <v>13042.789999999999</v>
      </c>
    </row>
    <row r="28" spans="1:24" ht="39.6" x14ac:dyDescent="0.3">
      <c r="A28" s="177" t="s">
        <v>63</v>
      </c>
      <c r="B28" s="177" t="s">
        <v>167</v>
      </c>
      <c r="C28" s="178">
        <v>6746.3</v>
      </c>
      <c r="D28" s="179">
        <v>18.5</v>
      </c>
      <c r="E28" s="179">
        <f t="shared" si="4"/>
        <v>6933.7</v>
      </c>
      <c r="F28" s="180">
        <v>0.1</v>
      </c>
      <c r="G28" s="181">
        <f t="shared" si="0"/>
        <v>693.37</v>
      </c>
      <c r="H28" s="182">
        <v>0.2</v>
      </c>
      <c r="I28" s="181">
        <f t="shared" si="6"/>
        <v>1386.74</v>
      </c>
      <c r="J28" s="183" t="s">
        <v>56</v>
      </c>
      <c r="K28" s="184">
        <v>0.1</v>
      </c>
      <c r="L28" s="179">
        <v>6</v>
      </c>
      <c r="M28" s="181">
        <f>ROUND(((C28/18)*L28)*K28,2)</f>
        <v>224.88</v>
      </c>
      <c r="N28" s="179"/>
      <c r="O28" s="179"/>
      <c r="P28" s="182"/>
      <c r="Q28" s="181"/>
      <c r="R28" s="181"/>
      <c r="S28" s="181"/>
      <c r="T28" s="181"/>
      <c r="U28" s="181"/>
      <c r="V28" s="185"/>
      <c r="W28" s="196">
        <f>E28+G28+I28+M28+O28</f>
        <v>9238.6899999999987</v>
      </c>
      <c r="X28" s="199">
        <f t="shared" si="5"/>
        <v>9238.6899999999987</v>
      </c>
    </row>
    <row r="29" spans="1:24" ht="26.4" x14ac:dyDescent="0.3">
      <c r="A29" s="177" t="s">
        <v>66</v>
      </c>
      <c r="B29" s="177" t="s">
        <v>29</v>
      </c>
      <c r="C29" s="178">
        <v>7701.1</v>
      </c>
      <c r="D29" s="179">
        <v>20</v>
      </c>
      <c r="E29" s="179">
        <f t="shared" si="4"/>
        <v>8556.7800000000007</v>
      </c>
      <c r="F29" s="180">
        <v>0.3</v>
      </c>
      <c r="G29" s="181">
        <f t="shared" si="0"/>
        <v>2567.0300000000002</v>
      </c>
      <c r="H29" s="182">
        <v>0.2</v>
      </c>
      <c r="I29" s="181">
        <f t="shared" si="6"/>
        <v>1711.36</v>
      </c>
      <c r="J29" s="179" t="s">
        <v>163</v>
      </c>
      <c r="K29" s="184">
        <v>0.15</v>
      </c>
      <c r="L29" s="179">
        <v>20</v>
      </c>
      <c r="M29" s="181">
        <f t="shared" si="2"/>
        <v>1283.52</v>
      </c>
      <c r="N29" s="179"/>
      <c r="O29" s="179"/>
      <c r="P29" s="182"/>
      <c r="Q29" s="181"/>
      <c r="R29" s="181"/>
      <c r="S29" s="181"/>
      <c r="T29" s="181"/>
      <c r="U29" s="181"/>
      <c r="V29" s="185"/>
      <c r="W29" s="196">
        <f>E29+G29+I29+M29+O29</f>
        <v>14118.690000000002</v>
      </c>
      <c r="X29" s="199">
        <f t="shared" si="5"/>
        <v>14118.690000000002</v>
      </c>
    </row>
    <row r="30" spans="1:24" ht="39.6" x14ac:dyDescent="0.3">
      <c r="A30" s="177" t="s">
        <v>70</v>
      </c>
      <c r="B30" s="177" t="s">
        <v>71</v>
      </c>
      <c r="C30" s="178">
        <v>7701.1</v>
      </c>
      <c r="D30" s="179">
        <v>26</v>
      </c>
      <c r="E30" s="179">
        <f>ROUND((C30/18)*D30,2)</f>
        <v>11123.81</v>
      </c>
      <c r="F30" s="180">
        <v>0.3</v>
      </c>
      <c r="G30" s="181">
        <f t="shared" si="0"/>
        <v>3337.14</v>
      </c>
      <c r="H30" s="182">
        <v>0.2</v>
      </c>
      <c r="I30" s="181">
        <f t="shared" si="6"/>
        <v>2224.7600000000002</v>
      </c>
      <c r="J30" s="179"/>
      <c r="K30" s="184"/>
      <c r="L30" s="179"/>
      <c r="M30" s="181">
        <f t="shared" si="2"/>
        <v>0</v>
      </c>
      <c r="N30" s="179"/>
      <c r="O30" s="179">
        <f>ROUND(C30*25%,2)</f>
        <v>1925.28</v>
      </c>
      <c r="P30" s="182">
        <v>0.1</v>
      </c>
      <c r="Q30" s="181">
        <f>ROUND(C30*P30,2)</f>
        <v>770.11</v>
      </c>
      <c r="R30" s="181"/>
      <c r="S30" s="181"/>
      <c r="T30" s="181"/>
      <c r="U30" s="181"/>
      <c r="V30" s="185"/>
      <c r="W30" s="196">
        <f t="shared" ref="W30:W36" si="7">E30+G30+I30+M30+O30+Q30</f>
        <v>19381.099999999999</v>
      </c>
      <c r="X30" s="199">
        <f t="shared" si="5"/>
        <v>19381.099999999999</v>
      </c>
    </row>
    <row r="31" spans="1:24" ht="17.399999999999999" customHeight="1" x14ac:dyDescent="0.3">
      <c r="A31" s="554" t="s">
        <v>73</v>
      </c>
      <c r="B31" s="177" t="s">
        <v>74</v>
      </c>
      <c r="C31" s="178">
        <v>8856.26</v>
      </c>
      <c r="D31" s="179">
        <v>14</v>
      </c>
      <c r="E31" s="179">
        <f t="shared" si="4"/>
        <v>6888.2</v>
      </c>
      <c r="F31" s="180">
        <v>0.3</v>
      </c>
      <c r="G31" s="181">
        <f t="shared" si="0"/>
        <v>2066.46</v>
      </c>
      <c r="H31" s="182">
        <v>0.2</v>
      </c>
      <c r="I31" s="181">
        <f t="shared" si="6"/>
        <v>1377.64</v>
      </c>
      <c r="J31" s="179"/>
      <c r="K31" s="184"/>
      <c r="L31" s="179"/>
      <c r="M31" s="181">
        <f t="shared" si="2"/>
        <v>0</v>
      </c>
      <c r="N31" s="179"/>
      <c r="O31" s="179"/>
      <c r="P31" s="182">
        <v>0.1</v>
      </c>
      <c r="Q31" s="181">
        <f>ROUND(C31*P31,2)</f>
        <v>885.63</v>
      </c>
      <c r="R31" s="181"/>
      <c r="S31" s="181"/>
      <c r="T31" s="181"/>
      <c r="U31" s="181"/>
      <c r="V31" s="185"/>
      <c r="W31" s="196">
        <f t="shared" si="7"/>
        <v>11217.929999999998</v>
      </c>
      <c r="X31" s="550">
        <f>W31+W32</f>
        <v>12262.739999999998</v>
      </c>
    </row>
    <row r="32" spans="1:24" ht="21.6" customHeight="1" x14ac:dyDescent="0.3">
      <c r="A32" s="554"/>
      <c r="B32" s="177"/>
      <c r="C32" s="178">
        <v>6268.9</v>
      </c>
      <c r="D32" s="179">
        <v>2</v>
      </c>
      <c r="E32" s="179">
        <f t="shared" si="4"/>
        <v>696.54</v>
      </c>
      <c r="F32" s="180">
        <v>0.3</v>
      </c>
      <c r="G32" s="181">
        <f t="shared" ref="G32:G38" si="8">ROUND(E32*F32,2)</f>
        <v>208.96</v>
      </c>
      <c r="H32" s="182">
        <v>0.2</v>
      </c>
      <c r="I32" s="181">
        <f t="shared" si="6"/>
        <v>139.31</v>
      </c>
      <c r="J32" s="179"/>
      <c r="K32" s="184"/>
      <c r="L32" s="179"/>
      <c r="M32" s="181">
        <f t="shared" si="2"/>
        <v>0</v>
      </c>
      <c r="N32" s="179"/>
      <c r="O32" s="179"/>
      <c r="P32" s="182"/>
      <c r="Q32" s="181"/>
      <c r="R32" s="181"/>
      <c r="S32" s="181"/>
      <c r="T32" s="181"/>
      <c r="U32" s="181"/>
      <c r="V32" s="185"/>
      <c r="W32" s="196">
        <f t="shared" si="7"/>
        <v>1044.81</v>
      </c>
      <c r="X32" s="551"/>
    </row>
    <row r="33" spans="1:24" ht="26.4" x14ac:dyDescent="0.3">
      <c r="A33" s="177" t="s">
        <v>76</v>
      </c>
      <c r="B33" s="177" t="s">
        <v>77</v>
      </c>
      <c r="C33" s="178">
        <v>7701.1</v>
      </c>
      <c r="D33" s="179">
        <v>20</v>
      </c>
      <c r="E33" s="179">
        <f t="shared" si="4"/>
        <v>8556.7800000000007</v>
      </c>
      <c r="F33" s="180">
        <v>0.3</v>
      </c>
      <c r="G33" s="181">
        <f t="shared" si="8"/>
        <v>2567.0300000000002</v>
      </c>
      <c r="H33" s="182">
        <v>0.2</v>
      </c>
      <c r="I33" s="181">
        <f t="shared" si="6"/>
        <v>1711.36</v>
      </c>
      <c r="J33" s="179"/>
      <c r="K33" s="184"/>
      <c r="L33" s="179"/>
      <c r="M33" s="181">
        <f t="shared" si="2"/>
        <v>0</v>
      </c>
      <c r="N33" s="179"/>
      <c r="O33" s="179">
        <f>ROUND(C33*25%,2)</f>
        <v>1925.28</v>
      </c>
      <c r="P33" s="182">
        <v>0.1</v>
      </c>
      <c r="Q33" s="181">
        <f>ROUND(C33*P33,2)</f>
        <v>770.11</v>
      </c>
      <c r="R33" s="181"/>
      <c r="S33" s="181"/>
      <c r="T33" s="181"/>
      <c r="U33" s="181"/>
      <c r="V33" s="185"/>
      <c r="W33" s="196">
        <f t="shared" si="7"/>
        <v>15530.560000000003</v>
      </c>
      <c r="X33" s="199">
        <f>W33</f>
        <v>15530.560000000003</v>
      </c>
    </row>
    <row r="34" spans="1:24" ht="26.4" x14ac:dyDescent="0.3">
      <c r="A34" s="177" t="s">
        <v>79</v>
      </c>
      <c r="B34" s="177" t="s">
        <v>64</v>
      </c>
      <c r="C34" s="178">
        <v>7701.1</v>
      </c>
      <c r="D34" s="179">
        <v>14</v>
      </c>
      <c r="E34" s="179">
        <f>ROUND((C34/18)*D34,2)</f>
        <v>5989.74</v>
      </c>
      <c r="F34" s="180">
        <v>0.3</v>
      </c>
      <c r="G34" s="181">
        <f t="shared" si="8"/>
        <v>1796.92</v>
      </c>
      <c r="H34" s="182">
        <v>0.2</v>
      </c>
      <c r="I34" s="181">
        <f t="shared" si="6"/>
        <v>1197.95</v>
      </c>
      <c r="J34" s="179"/>
      <c r="K34" s="184"/>
      <c r="L34" s="179"/>
      <c r="M34" s="181">
        <f t="shared" si="2"/>
        <v>0</v>
      </c>
      <c r="N34" s="179"/>
      <c r="O34" s="179"/>
      <c r="P34" s="182"/>
      <c r="Q34" s="181"/>
      <c r="R34" s="181"/>
      <c r="S34" s="181"/>
      <c r="T34" s="181"/>
      <c r="U34" s="181"/>
      <c r="V34" s="185"/>
      <c r="W34" s="196">
        <f t="shared" si="7"/>
        <v>8984.61</v>
      </c>
      <c r="X34" s="199">
        <f>W34</f>
        <v>8984.61</v>
      </c>
    </row>
    <row r="35" spans="1:24" ht="19.2" customHeight="1" x14ac:dyDescent="0.3">
      <c r="A35" s="554" t="s">
        <v>80</v>
      </c>
      <c r="B35" s="177" t="s">
        <v>81</v>
      </c>
      <c r="C35" s="178">
        <v>7701.1</v>
      </c>
      <c r="D35" s="179">
        <v>9</v>
      </c>
      <c r="E35" s="179">
        <f t="shared" si="4"/>
        <v>3850.55</v>
      </c>
      <c r="F35" s="180">
        <v>0.3</v>
      </c>
      <c r="G35" s="181">
        <f t="shared" si="8"/>
        <v>1155.17</v>
      </c>
      <c r="H35" s="182">
        <v>0.2</v>
      </c>
      <c r="I35" s="181">
        <f t="shared" si="6"/>
        <v>770.11</v>
      </c>
      <c r="J35" s="179"/>
      <c r="K35" s="184"/>
      <c r="L35" s="179"/>
      <c r="M35" s="181">
        <f t="shared" si="2"/>
        <v>0</v>
      </c>
      <c r="N35" s="179"/>
      <c r="O35" s="179">
        <f>ROUND(C35*25%,2)</f>
        <v>1925.28</v>
      </c>
      <c r="P35" s="182"/>
      <c r="Q35" s="181"/>
      <c r="R35" s="181"/>
      <c r="S35" s="181"/>
      <c r="T35" s="181"/>
      <c r="U35" s="181"/>
      <c r="V35" s="185"/>
      <c r="W35" s="196">
        <f t="shared" si="7"/>
        <v>7701.11</v>
      </c>
      <c r="X35" s="550">
        <f>W35+W36</f>
        <v>12402.79</v>
      </c>
    </row>
    <row r="36" spans="1:24" ht="18" customHeight="1" x14ac:dyDescent="0.3">
      <c r="A36" s="554"/>
      <c r="B36" s="177" t="s">
        <v>83</v>
      </c>
      <c r="C36" s="178">
        <v>6268.9</v>
      </c>
      <c r="D36" s="179">
        <v>9</v>
      </c>
      <c r="E36" s="179">
        <f t="shared" si="4"/>
        <v>3134.45</v>
      </c>
      <c r="F36" s="180">
        <v>0.3</v>
      </c>
      <c r="G36" s="181">
        <f t="shared" si="8"/>
        <v>940.34</v>
      </c>
      <c r="H36" s="182">
        <v>0.2</v>
      </c>
      <c r="I36" s="181">
        <f t="shared" si="6"/>
        <v>626.89</v>
      </c>
      <c r="J36" s="179"/>
      <c r="K36" s="184"/>
      <c r="L36" s="179"/>
      <c r="M36" s="181">
        <f t="shared" si="2"/>
        <v>0</v>
      </c>
      <c r="N36" s="179"/>
      <c r="O36" s="179"/>
      <c r="P36" s="182"/>
      <c r="Q36" s="181"/>
      <c r="R36" s="181"/>
      <c r="S36" s="181"/>
      <c r="T36" s="181"/>
      <c r="U36" s="181"/>
      <c r="V36" s="185"/>
      <c r="W36" s="196">
        <f t="shared" si="7"/>
        <v>4701.68</v>
      </c>
      <c r="X36" s="551"/>
    </row>
    <row r="37" spans="1:24" ht="39.6" x14ac:dyDescent="0.3">
      <c r="A37" s="177" t="s">
        <v>84</v>
      </c>
      <c r="B37" s="177" t="s">
        <v>168</v>
      </c>
      <c r="C37" s="178">
        <v>7701.1</v>
      </c>
      <c r="D37" s="179">
        <v>18</v>
      </c>
      <c r="E37" s="179">
        <f>ROUND(((C37/18)*D37)+S37,2)</f>
        <v>8344.6</v>
      </c>
      <c r="F37" s="180">
        <v>0.3</v>
      </c>
      <c r="G37" s="181">
        <f t="shared" si="8"/>
        <v>2503.38</v>
      </c>
      <c r="H37" s="182">
        <v>0.2</v>
      </c>
      <c r="I37" s="181">
        <f t="shared" si="6"/>
        <v>1668.92</v>
      </c>
      <c r="J37" s="179"/>
      <c r="K37" s="184"/>
      <c r="L37" s="179"/>
      <c r="M37" s="181">
        <f>ROUND(((C37/18)*L37)*K37,2)</f>
        <v>0</v>
      </c>
      <c r="N37" s="179"/>
      <c r="O37" s="179"/>
      <c r="P37" s="182"/>
      <c r="Q37" s="181"/>
      <c r="R37" s="187" t="s">
        <v>195</v>
      </c>
      <c r="S37" s="181">
        <v>643.5</v>
      </c>
      <c r="T37" s="181"/>
      <c r="U37" s="181"/>
      <c r="V37" s="185"/>
      <c r="W37" s="196">
        <f t="shared" ref="W37:W43" si="9">E37+G37+I37+M37+O37+Q37</f>
        <v>12516.9</v>
      </c>
      <c r="X37" s="199">
        <f t="shared" ref="X37:X44" si="10">W37</f>
        <v>12516.9</v>
      </c>
    </row>
    <row r="38" spans="1:24" ht="30.6" customHeight="1" x14ac:dyDescent="0.3">
      <c r="A38" s="177" t="s">
        <v>87</v>
      </c>
      <c r="B38" s="177" t="s">
        <v>168</v>
      </c>
      <c r="C38" s="178">
        <v>7701.1</v>
      </c>
      <c r="D38" s="179">
        <v>18</v>
      </c>
      <c r="E38" s="179">
        <f t="shared" si="4"/>
        <v>7701.1</v>
      </c>
      <c r="F38" s="180">
        <v>0.2</v>
      </c>
      <c r="G38" s="181">
        <f t="shared" si="8"/>
        <v>1540.22</v>
      </c>
      <c r="H38" s="182">
        <v>0.2</v>
      </c>
      <c r="I38" s="181">
        <f>ROUND(E38*H38,2)</f>
        <v>1540.22</v>
      </c>
      <c r="J38" s="179"/>
      <c r="K38" s="184"/>
      <c r="L38" s="179"/>
      <c r="M38" s="181">
        <f t="shared" si="2"/>
        <v>0</v>
      </c>
      <c r="N38" s="179"/>
      <c r="O38" s="179"/>
      <c r="P38" s="182"/>
      <c r="Q38" s="181"/>
      <c r="R38" s="181"/>
      <c r="S38" s="181"/>
      <c r="T38" s="181"/>
      <c r="U38" s="181"/>
      <c r="V38" s="185"/>
      <c r="W38" s="196">
        <f t="shared" si="9"/>
        <v>10781.539999999999</v>
      </c>
      <c r="X38" s="199">
        <f t="shared" si="10"/>
        <v>10781.539999999999</v>
      </c>
    </row>
    <row r="39" spans="1:24" ht="30" customHeight="1" x14ac:dyDescent="0.3">
      <c r="A39" s="177" t="s">
        <v>88</v>
      </c>
      <c r="B39" s="177" t="s">
        <v>168</v>
      </c>
      <c r="C39" s="178">
        <v>6746.3</v>
      </c>
      <c r="D39" s="179">
        <v>18</v>
      </c>
      <c r="E39" s="179">
        <f t="shared" si="4"/>
        <v>6746.3</v>
      </c>
      <c r="F39" s="180">
        <v>0.1</v>
      </c>
      <c r="G39" s="181">
        <f t="shared" ref="G39:G44" si="11">ROUND(E39*F39,2)</f>
        <v>674.63</v>
      </c>
      <c r="H39" s="182">
        <v>0.2</v>
      </c>
      <c r="I39" s="181">
        <f t="shared" si="6"/>
        <v>1349.26</v>
      </c>
      <c r="J39" s="179"/>
      <c r="K39" s="184"/>
      <c r="L39" s="179"/>
      <c r="M39" s="181">
        <f t="shared" si="2"/>
        <v>0</v>
      </c>
      <c r="N39" s="179"/>
      <c r="O39" s="179"/>
      <c r="P39" s="182"/>
      <c r="Q39" s="181"/>
      <c r="R39" s="181"/>
      <c r="S39" s="181"/>
      <c r="T39" s="181"/>
      <c r="U39" s="181"/>
      <c r="V39" s="185"/>
      <c r="W39" s="196">
        <f t="shared" si="9"/>
        <v>8770.19</v>
      </c>
      <c r="X39" s="199">
        <f t="shared" si="10"/>
        <v>8770.19</v>
      </c>
    </row>
    <row r="40" spans="1:24" ht="30" customHeight="1" x14ac:dyDescent="0.3">
      <c r="A40" s="177" t="s">
        <v>89</v>
      </c>
      <c r="B40" s="177" t="s">
        <v>170</v>
      </c>
      <c r="C40" s="178">
        <v>7701.1</v>
      </c>
      <c r="D40" s="179">
        <v>10</v>
      </c>
      <c r="E40" s="179">
        <f>ROUND(((C40/18)*D40)+S40,2)</f>
        <v>5027.99</v>
      </c>
      <c r="F40" s="180">
        <v>0.3</v>
      </c>
      <c r="G40" s="181">
        <f t="shared" si="11"/>
        <v>1508.4</v>
      </c>
      <c r="H40" s="182">
        <v>0.2</v>
      </c>
      <c r="I40" s="181">
        <f t="shared" si="6"/>
        <v>1005.6</v>
      </c>
      <c r="J40" s="179"/>
      <c r="K40" s="184"/>
      <c r="L40" s="179"/>
      <c r="M40" s="181">
        <f t="shared" si="2"/>
        <v>0</v>
      </c>
      <c r="N40" s="179"/>
      <c r="O40" s="179"/>
      <c r="P40" s="182"/>
      <c r="Q40" s="181"/>
      <c r="R40" s="187" t="s">
        <v>195</v>
      </c>
      <c r="S40" s="181">
        <v>749.6</v>
      </c>
      <c r="T40" s="181"/>
      <c r="U40" s="181"/>
      <c r="V40" s="185"/>
      <c r="W40" s="196">
        <f t="shared" si="9"/>
        <v>7541.99</v>
      </c>
      <c r="X40" s="199">
        <f t="shared" si="10"/>
        <v>7541.99</v>
      </c>
    </row>
    <row r="41" spans="1:24" ht="39" customHeight="1" x14ac:dyDescent="0.3">
      <c r="A41" s="177" t="s">
        <v>92</v>
      </c>
      <c r="B41" s="177" t="s">
        <v>171</v>
      </c>
      <c r="C41" s="178">
        <v>7701.1</v>
      </c>
      <c r="D41" s="179">
        <v>19</v>
      </c>
      <c r="E41" s="179">
        <f>ROUND((C41/18)*D41,2)</f>
        <v>8128.94</v>
      </c>
      <c r="F41" s="180">
        <v>0.3</v>
      </c>
      <c r="G41" s="181">
        <f t="shared" si="11"/>
        <v>2438.6799999999998</v>
      </c>
      <c r="H41" s="182">
        <v>0.2</v>
      </c>
      <c r="I41" s="181">
        <f t="shared" si="6"/>
        <v>1625.79</v>
      </c>
      <c r="J41" s="179"/>
      <c r="K41" s="184"/>
      <c r="L41" s="179"/>
      <c r="M41" s="181">
        <f>ROUND(((C41/18)*L41)*K41,2)</f>
        <v>0</v>
      </c>
      <c r="N41" s="179"/>
      <c r="O41" s="179">
        <f>ROUND(C41*25%,2)</f>
        <v>1925.28</v>
      </c>
      <c r="P41" s="182">
        <v>0.1</v>
      </c>
      <c r="Q41" s="181">
        <f>ROUND(C41*P41,2)</f>
        <v>770.11</v>
      </c>
      <c r="R41" s="181"/>
      <c r="S41" s="181"/>
      <c r="T41" s="181"/>
      <c r="U41" s="181"/>
      <c r="V41" s="185"/>
      <c r="W41" s="196">
        <f t="shared" si="9"/>
        <v>14888.800000000001</v>
      </c>
      <c r="X41" s="199">
        <f t="shared" si="10"/>
        <v>14888.800000000001</v>
      </c>
    </row>
    <row r="42" spans="1:24" ht="27.6" x14ac:dyDescent="0.3">
      <c r="A42" s="177" t="s">
        <v>96</v>
      </c>
      <c r="B42" s="177" t="s">
        <v>59</v>
      </c>
      <c r="C42" s="178">
        <v>7223.7</v>
      </c>
      <c r="D42" s="179">
        <v>19</v>
      </c>
      <c r="E42" s="179">
        <f>ROUND((C42/18)*D42,2)</f>
        <v>7625.02</v>
      </c>
      <c r="F42" s="180">
        <v>0.3</v>
      </c>
      <c r="G42" s="181">
        <f t="shared" si="11"/>
        <v>2287.5100000000002</v>
      </c>
      <c r="H42" s="182">
        <v>0.2</v>
      </c>
      <c r="I42" s="181">
        <f t="shared" si="6"/>
        <v>1525</v>
      </c>
      <c r="J42" s="183" t="s">
        <v>59</v>
      </c>
      <c r="K42" s="184">
        <v>0.1</v>
      </c>
      <c r="L42" s="179">
        <v>19</v>
      </c>
      <c r="M42" s="181">
        <f t="shared" si="2"/>
        <v>762.5</v>
      </c>
      <c r="N42" s="179"/>
      <c r="O42" s="179">
        <f>ROUND(C42*25%,2)</f>
        <v>1805.93</v>
      </c>
      <c r="P42" s="182"/>
      <c r="Q42" s="181"/>
      <c r="R42" s="181"/>
      <c r="S42" s="181"/>
      <c r="T42" s="181"/>
      <c r="U42" s="181"/>
      <c r="V42" s="185"/>
      <c r="W42" s="196">
        <f t="shared" si="9"/>
        <v>14005.960000000001</v>
      </c>
      <c r="X42" s="199">
        <f t="shared" si="10"/>
        <v>14005.960000000001</v>
      </c>
    </row>
    <row r="43" spans="1:24" ht="30.6" customHeight="1" x14ac:dyDescent="0.3">
      <c r="A43" s="177" t="s">
        <v>97</v>
      </c>
      <c r="B43" s="177" t="s">
        <v>29</v>
      </c>
      <c r="C43" s="178">
        <v>8856.26</v>
      </c>
      <c r="D43" s="179">
        <v>8</v>
      </c>
      <c r="E43" s="179">
        <f>ROUND((C43/18)*D43,2)</f>
        <v>3936.12</v>
      </c>
      <c r="F43" s="180">
        <v>0.3</v>
      </c>
      <c r="G43" s="181">
        <f>ROUND(E43*F43,2)</f>
        <v>1180.8399999999999</v>
      </c>
      <c r="H43" s="182">
        <v>0.2</v>
      </c>
      <c r="I43" s="181">
        <f t="shared" si="6"/>
        <v>787.22</v>
      </c>
      <c r="J43" s="179" t="s">
        <v>163</v>
      </c>
      <c r="K43" s="184">
        <v>0.15</v>
      </c>
      <c r="L43" s="179">
        <v>8</v>
      </c>
      <c r="M43" s="181">
        <f t="shared" si="2"/>
        <v>590.41999999999996</v>
      </c>
      <c r="N43" s="179"/>
      <c r="O43" s="179"/>
      <c r="P43" s="182"/>
      <c r="Q43" s="181"/>
      <c r="R43" s="181"/>
      <c r="S43" s="181"/>
      <c r="T43" s="181"/>
      <c r="U43" s="181"/>
      <c r="V43" s="185"/>
      <c r="W43" s="196">
        <f t="shared" si="9"/>
        <v>6494.6</v>
      </c>
      <c r="X43" s="199">
        <f t="shared" si="10"/>
        <v>6494.6</v>
      </c>
    </row>
    <row r="44" spans="1:24" ht="34.200000000000003" customHeight="1" x14ac:dyDescent="0.3">
      <c r="A44" s="177" t="s">
        <v>98</v>
      </c>
      <c r="B44" s="177" t="s">
        <v>99</v>
      </c>
      <c r="C44" s="178">
        <v>7223.7</v>
      </c>
      <c r="D44" s="179">
        <v>18</v>
      </c>
      <c r="E44" s="179">
        <f>ROUND((C44/18)*D44,2)</f>
        <v>7223.7</v>
      </c>
      <c r="F44" s="180">
        <v>0.2</v>
      </c>
      <c r="G44" s="181">
        <f t="shared" si="11"/>
        <v>1444.74</v>
      </c>
      <c r="H44" s="182">
        <v>0.2</v>
      </c>
      <c r="I44" s="181">
        <f t="shared" si="6"/>
        <v>1444.74</v>
      </c>
      <c r="J44" s="179"/>
      <c r="K44" s="184">
        <v>0.15</v>
      </c>
      <c r="L44" s="179">
        <v>18</v>
      </c>
      <c r="M44" s="181">
        <f t="shared" si="2"/>
        <v>1083.56</v>
      </c>
      <c r="N44" s="179">
        <f>ROUND(C44*20%,2)</f>
        <v>1444.74</v>
      </c>
      <c r="O44" s="179"/>
      <c r="P44" s="182"/>
      <c r="Q44" s="181"/>
      <c r="R44" s="181"/>
      <c r="S44" s="181"/>
      <c r="T44" s="181"/>
      <c r="U44" s="181"/>
      <c r="V44" s="185"/>
      <c r="W44" s="196">
        <f>E44+G44+I44+M44+N44+Q44</f>
        <v>12641.48</v>
      </c>
      <c r="X44" s="199">
        <f t="shared" si="10"/>
        <v>12641.48</v>
      </c>
    </row>
    <row r="45" spans="1:24" ht="26.4" x14ac:dyDescent="0.3">
      <c r="A45" s="554" t="s">
        <v>100</v>
      </c>
      <c r="B45" s="177" t="s">
        <v>99</v>
      </c>
      <c r="C45" s="178">
        <v>8856.26</v>
      </c>
      <c r="D45" s="179">
        <v>19</v>
      </c>
      <c r="E45" s="179">
        <f>ROUND((C45/18)*D45,2)</f>
        <v>9348.27</v>
      </c>
      <c r="F45" s="180">
        <v>0.3</v>
      </c>
      <c r="G45" s="181">
        <f t="shared" ref="G45:G50" si="12">ROUND(E45*F45,2)</f>
        <v>2804.48</v>
      </c>
      <c r="H45" s="182">
        <v>0.2</v>
      </c>
      <c r="I45" s="181">
        <f t="shared" si="6"/>
        <v>1869.65</v>
      </c>
      <c r="J45" s="179"/>
      <c r="K45" s="184">
        <v>0.15</v>
      </c>
      <c r="L45" s="179">
        <v>18</v>
      </c>
      <c r="M45" s="181">
        <f t="shared" si="2"/>
        <v>1328.44</v>
      </c>
      <c r="N45" s="179">
        <f>ROUND(C45*20%,2)</f>
        <v>1771.25</v>
      </c>
      <c r="O45" s="179"/>
      <c r="P45" s="182"/>
      <c r="Q45" s="181"/>
      <c r="R45" s="181"/>
      <c r="S45" s="181"/>
      <c r="T45" s="181"/>
      <c r="U45" s="181"/>
      <c r="V45" s="185"/>
      <c r="W45" s="196">
        <f>E45+G45+I45+M45+N45+Q45</f>
        <v>17122.09</v>
      </c>
      <c r="X45" s="550">
        <f>W45+W46</f>
        <v>22897.919999999998</v>
      </c>
    </row>
    <row r="46" spans="1:24" ht="17.399999999999999" customHeight="1" x14ac:dyDescent="0.3">
      <c r="A46" s="554"/>
      <c r="B46" s="177" t="s">
        <v>103</v>
      </c>
      <c r="C46" s="178">
        <v>7701.1</v>
      </c>
      <c r="D46" s="179">
        <v>0.5</v>
      </c>
      <c r="E46" s="179">
        <f>ROUND(C46*D46,2)</f>
        <v>3850.55</v>
      </c>
      <c r="F46" s="180">
        <v>0.3</v>
      </c>
      <c r="G46" s="181">
        <f t="shared" si="12"/>
        <v>1155.17</v>
      </c>
      <c r="H46" s="182">
        <v>0.2</v>
      </c>
      <c r="I46" s="181">
        <f t="shared" si="6"/>
        <v>770.11</v>
      </c>
      <c r="J46" s="179"/>
      <c r="K46" s="184"/>
      <c r="L46" s="179"/>
      <c r="M46" s="181">
        <f t="shared" si="2"/>
        <v>0</v>
      </c>
      <c r="N46" s="179"/>
      <c r="O46" s="179"/>
      <c r="P46" s="182"/>
      <c r="Q46" s="181"/>
      <c r="R46" s="181"/>
      <c r="S46" s="181"/>
      <c r="T46" s="181"/>
      <c r="U46" s="181"/>
      <c r="V46" s="185"/>
      <c r="W46" s="196">
        <f>E46+G46+I46+M46+N46+Q46</f>
        <v>5775.83</v>
      </c>
      <c r="X46" s="551"/>
    </row>
    <row r="47" spans="1:24" ht="30" customHeight="1" x14ac:dyDescent="0.3">
      <c r="A47" s="177" t="s">
        <v>104</v>
      </c>
      <c r="B47" s="177" t="s">
        <v>99</v>
      </c>
      <c r="C47" s="178">
        <v>8856.26</v>
      </c>
      <c r="D47" s="179">
        <v>19</v>
      </c>
      <c r="E47" s="179">
        <f>ROUND((C47/18)*D47,2)</f>
        <v>9348.27</v>
      </c>
      <c r="F47" s="180">
        <v>0.3</v>
      </c>
      <c r="G47" s="181">
        <f t="shared" si="12"/>
        <v>2804.48</v>
      </c>
      <c r="H47" s="182">
        <v>0.2</v>
      </c>
      <c r="I47" s="181">
        <f t="shared" si="6"/>
        <v>1869.65</v>
      </c>
      <c r="J47" s="179"/>
      <c r="K47" s="184">
        <v>0.15</v>
      </c>
      <c r="L47" s="179">
        <v>18</v>
      </c>
      <c r="M47" s="181">
        <f t="shared" si="2"/>
        <v>1328.44</v>
      </c>
      <c r="N47" s="179">
        <f>ROUND(C47*20%,2)</f>
        <v>1771.25</v>
      </c>
      <c r="O47" s="179"/>
      <c r="P47" s="182"/>
      <c r="Q47" s="181"/>
      <c r="R47" s="181"/>
      <c r="S47" s="181"/>
      <c r="T47" s="181"/>
      <c r="U47" s="181"/>
      <c r="V47" s="185"/>
      <c r="W47" s="196">
        <f>E47+G47+I47+M47+N47+Q47</f>
        <v>17122.09</v>
      </c>
      <c r="X47" s="199">
        <f>W47</f>
        <v>17122.09</v>
      </c>
    </row>
    <row r="48" spans="1:24" ht="21" customHeight="1" x14ac:dyDescent="0.3">
      <c r="A48" s="554" t="s">
        <v>106</v>
      </c>
      <c r="B48" s="177" t="s">
        <v>107</v>
      </c>
      <c r="C48" s="178">
        <v>6268.9</v>
      </c>
      <c r="D48" s="179">
        <v>0.5</v>
      </c>
      <c r="E48" s="179">
        <f>ROUND(C48*D48,2)</f>
        <v>3134.45</v>
      </c>
      <c r="F48" s="180">
        <v>0.3</v>
      </c>
      <c r="G48" s="181">
        <f t="shared" si="12"/>
        <v>940.34</v>
      </c>
      <c r="H48" s="182">
        <v>0.2</v>
      </c>
      <c r="I48" s="181">
        <f t="shared" si="6"/>
        <v>626.89</v>
      </c>
      <c r="J48" s="179"/>
      <c r="K48" s="184"/>
      <c r="L48" s="179"/>
      <c r="M48" s="181">
        <f t="shared" si="2"/>
        <v>0</v>
      </c>
      <c r="N48" s="179"/>
      <c r="O48" s="179"/>
      <c r="P48" s="182"/>
      <c r="Q48" s="181"/>
      <c r="R48" s="181"/>
      <c r="S48" s="181"/>
      <c r="T48" s="182">
        <v>0.2</v>
      </c>
      <c r="U48" s="181">
        <f>E48*T48</f>
        <v>626.89</v>
      </c>
      <c r="V48" s="186"/>
      <c r="W48" s="196">
        <f>E48+G48+I48+M48+N48+Q48+U48</f>
        <v>5328.5700000000006</v>
      </c>
      <c r="X48" s="550">
        <f>W48+W49</f>
        <v>10030.25</v>
      </c>
    </row>
    <row r="49" spans="1:24" ht="25.8" customHeight="1" x14ac:dyDescent="0.3">
      <c r="A49" s="554"/>
      <c r="B49" s="177" t="s">
        <v>112</v>
      </c>
      <c r="C49" s="178">
        <v>6268.9</v>
      </c>
      <c r="D49" s="179">
        <v>0.5</v>
      </c>
      <c r="E49" s="179">
        <f>ROUND(C49*D49,2)</f>
        <v>3134.45</v>
      </c>
      <c r="F49" s="180">
        <v>0.3</v>
      </c>
      <c r="G49" s="181">
        <f t="shared" si="12"/>
        <v>940.34</v>
      </c>
      <c r="H49" s="182">
        <v>0.2</v>
      </c>
      <c r="I49" s="181">
        <f t="shared" si="6"/>
        <v>626.89</v>
      </c>
      <c r="J49" s="179"/>
      <c r="K49" s="184"/>
      <c r="L49" s="179"/>
      <c r="M49" s="181">
        <f t="shared" si="2"/>
        <v>0</v>
      </c>
      <c r="N49" s="179"/>
      <c r="O49" s="179"/>
      <c r="P49" s="182"/>
      <c r="Q49" s="181"/>
      <c r="R49" s="181"/>
      <c r="S49" s="181"/>
      <c r="T49" s="181"/>
      <c r="U49" s="181"/>
      <c r="V49" s="186"/>
      <c r="W49" s="196">
        <f>E49+G49+I49+M49+N49+Q49+U49</f>
        <v>4701.68</v>
      </c>
      <c r="X49" s="551"/>
    </row>
    <row r="50" spans="1:24" ht="26.4" x14ac:dyDescent="0.3">
      <c r="A50" s="177" t="s">
        <v>113</v>
      </c>
      <c r="B50" s="177" t="s">
        <v>117</v>
      </c>
      <c r="C50" s="178">
        <v>7223.7</v>
      </c>
      <c r="D50" s="179">
        <v>20</v>
      </c>
      <c r="E50" s="179">
        <f>ROUND((C50/18)*D50,2)</f>
        <v>8026.33</v>
      </c>
      <c r="F50" s="180">
        <v>0.3</v>
      </c>
      <c r="G50" s="181">
        <f t="shared" si="12"/>
        <v>2407.9</v>
      </c>
      <c r="H50" s="182">
        <v>0.2</v>
      </c>
      <c r="I50" s="181">
        <f t="shared" si="6"/>
        <v>1605.27</v>
      </c>
      <c r="J50" s="179"/>
      <c r="K50" s="184">
        <v>0.15</v>
      </c>
      <c r="L50" s="179">
        <v>20</v>
      </c>
      <c r="M50" s="181">
        <f>ROUND(((C50/18)*L50)*K50,2)</f>
        <v>1203.95</v>
      </c>
      <c r="N50" s="179">
        <f>ROUND(C50*20%,2)</f>
        <v>1444.74</v>
      </c>
      <c r="O50" s="179"/>
      <c r="P50" s="182"/>
      <c r="Q50" s="181"/>
      <c r="R50" s="181"/>
      <c r="S50" s="181"/>
      <c r="T50" s="181"/>
      <c r="U50" s="181"/>
      <c r="V50" s="185"/>
      <c r="W50" s="196">
        <f>E50+G50+I50+M50+N50+Q50</f>
        <v>14688.19</v>
      </c>
      <c r="X50" s="199">
        <f>W50</f>
        <v>14688.19</v>
      </c>
    </row>
    <row r="51" spans="1:24" ht="39.6" x14ac:dyDescent="0.3">
      <c r="A51" s="177" t="s">
        <v>116</v>
      </c>
      <c r="B51" s="177" t="s">
        <v>117</v>
      </c>
      <c r="C51" s="178">
        <v>7701.1</v>
      </c>
      <c r="D51" s="179">
        <v>19</v>
      </c>
      <c r="E51" s="179">
        <f>ROUND((C51/18)*D51,2)</f>
        <v>8128.94</v>
      </c>
      <c r="F51" s="180">
        <v>0.3</v>
      </c>
      <c r="G51" s="181">
        <f t="shared" ref="G51:G58" si="13">ROUND(E51*F51,2)</f>
        <v>2438.6799999999998</v>
      </c>
      <c r="H51" s="182">
        <v>0.2</v>
      </c>
      <c r="I51" s="181">
        <f t="shared" si="6"/>
        <v>1625.79</v>
      </c>
      <c r="J51" s="179"/>
      <c r="K51" s="184">
        <v>0.15</v>
      </c>
      <c r="L51" s="179">
        <v>18</v>
      </c>
      <c r="M51" s="181">
        <f t="shared" si="2"/>
        <v>1155.17</v>
      </c>
      <c r="N51" s="179">
        <f>ROUND(C51*20%,2)</f>
        <v>1540.22</v>
      </c>
      <c r="O51" s="179"/>
      <c r="P51" s="182"/>
      <c r="Q51" s="181"/>
      <c r="R51" s="181"/>
      <c r="S51" s="181"/>
      <c r="T51" s="181"/>
      <c r="U51" s="181"/>
      <c r="V51" s="185"/>
      <c r="W51" s="196">
        <f>E51+G51+I51+M51+N51+Q51</f>
        <v>14888.8</v>
      </c>
      <c r="X51" s="199">
        <f>W51</f>
        <v>14888.8</v>
      </c>
    </row>
    <row r="52" spans="1:24" ht="21" customHeight="1" x14ac:dyDescent="0.3">
      <c r="A52" s="554" t="s">
        <v>122</v>
      </c>
      <c r="B52" s="177" t="s">
        <v>123</v>
      </c>
      <c r="C52" s="178">
        <v>6746.3</v>
      </c>
      <c r="D52" s="179">
        <v>16</v>
      </c>
      <c r="E52" s="179">
        <f>ROUND((C52/18)*D52,2)</f>
        <v>5996.71</v>
      </c>
      <c r="F52" s="180">
        <v>0.1</v>
      </c>
      <c r="G52" s="181">
        <f t="shared" si="13"/>
        <v>599.66999999999996</v>
      </c>
      <c r="H52" s="182">
        <v>0.2</v>
      </c>
      <c r="I52" s="181">
        <f t="shared" si="6"/>
        <v>1199.3399999999999</v>
      </c>
      <c r="J52" s="179"/>
      <c r="K52" s="184"/>
      <c r="L52" s="179"/>
      <c r="M52" s="181">
        <f t="shared" si="2"/>
        <v>0</v>
      </c>
      <c r="N52" s="179"/>
      <c r="O52" s="179"/>
      <c r="P52" s="182">
        <v>0.1</v>
      </c>
      <c r="Q52" s="181">
        <f>ROUND(C52*P52,2)</f>
        <v>674.63</v>
      </c>
      <c r="R52" s="181"/>
      <c r="S52" s="181"/>
      <c r="T52" s="181"/>
      <c r="U52" s="181"/>
      <c r="V52" s="185"/>
      <c r="W52" s="196">
        <f>E52+G52+I52+M52+N52+Q52</f>
        <v>8470.35</v>
      </c>
      <c r="X52" s="550">
        <f>W52+W53</f>
        <v>11639.630000000001</v>
      </c>
    </row>
    <row r="53" spans="1:24" ht="22.8" customHeight="1" x14ac:dyDescent="0.3">
      <c r="A53" s="554"/>
      <c r="B53" s="177" t="s">
        <v>124</v>
      </c>
      <c r="C53" s="178">
        <v>6268.9</v>
      </c>
      <c r="D53" s="179">
        <v>7</v>
      </c>
      <c r="E53" s="179">
        <f>ROUND((C53/18)*D53,2)</f>
        <v>2437.91</v>
      </c>
      <c r="F53" s="180">
        <v>0.1</v>
      </c>
      <c r="G53" s="181">
        <f t="shared" si="13"/>
        <v>243.79</v>
      </c>
      <c r="H53" s="182">
        <v>0.2</v>
      </c>
      <c r="I53" s="181">
        <f t="shared" si="6"/>
        <v>487.58</v>
      </c>
      <c r="J53" s="179"/>
      <c r="K53" s="184"/>
      <c r="L53" s="179"/>
      <c r="M53" s="181">
        <f t="shared" si="2"/>
        <v>0</v>
      </c>
      <c r="N53" s="179"/>
      <c r="O53" s="179"/>
      <c r="P53" s="182"/>
      <c r="Q53" s="181"/>
      <c r="R53" s="181"/>
      <c r="S53" s="181"/>
      <c r="T53" s="181"/>
      <c r="U53" s="181"/>
      <c r="V53" s="185"/>
      <c r="W53" s="196">
        <f>E53+G53+I53+M53+N53+Q53</f>
        <v>3169.2799999999997</v>
      </c>
      <c r="X53" s="551"/>
    </row>
    <row r="54" spans="1:24" ht="21" customHeight="1" x14ac:dyDescent="0.3">
      <c r="A54" s="555" t="s">
        <v>125</v>
      </c>
      <c r="B54" s="177" t="s">
        <v>126</v>
      </c>
      <c r="C54" s="178">
        <v>7223.7</v>
      </c>
      <c r="D54" s="179">
        <v>0.5</v>
      </c>
      <c r="E54" s="179">
        <f t="shared" ref="E54:E61" si="14">ROUND(C54*D54,2)</f>
        <v>3611.85</v>
      </c>
      <c r="F54" s="180">
        <v>0.3</v>
      </c>
      <c r="G54" s="181">
        <f t="shared" si="13"/>
        <v>1083.56</v>
      </c>
      <c r="H54" s="182">
        <v>0.2</v>
      </c>
      <c r="I54" s="181">
        <f t="shared" si="6"/>
        <v>722.37</v>
      </c>
      <c r="J54" s="179"/>
      <c r="K54" s="184"/>
      <c r="L54" s="179"/>
      <c r="M54" s="181">
        <f t="shared" si="2"/>
        <v>0</v>
      </c>
      <c r="N54" s="179"/>
      <c r="O54" s="179"/>
      <c r="P54" s="182"/>
      <c r="Q54" s="181"/>
      <c r="R54" s="181"/>
      <c r="S54" s="181"/>
      <c r="T54" s="181"/>
      <c r="U54" s="181"/>
      <c r="V54" s="185"/>
      <c r="W54" s="196">
        <f t="shared" ref="W54:W60" si="15">E54+G54+I54+M54+N54+Q54+U54</f>
        <v>5417.78</v>
      </c>
      <c r="X54" s="550">
        <f>W54+W55+W56</f>
        <v>15448.03</v>
      </c>
    </row>
    <row r="55" spans="1:24" ht="18" customHeight="1" x14ac:dyDescent="0.3">
      <c r="A55" s="557"/>
      <c r="B55" s="177" t="s">
        <v>107</v>
      </c>
      <c r="C55" s="178">
        <v>6268.9</v>
      </c>
      <c r="D55" s="179">
        <v>0.5</v>
      </c>
      <c r="E55" s="179">
        <f t="shared" si="14"/>
        <v>3134.45</v>
      </c>
      <c r="F55" s="180">
        <v>0.3</v>
      </c>
      <c r="G55" s="181">
        <f>ROUND(E55*F55,2)</f>
        <v>940.34</v>
      </c>
      <c r="H55" s="182">
        <v>0.2</v>
      </c>
      <c r="I55" s="181">
        <f t="shared" si="6"/>
        <v>626.89</v>
      </c>
      <c r="J55" s="179"/>
      <c r="K55" s="184"/>
      <c r="L55" s="179"/>
      <c r="M55" s="181">
        <f t="shared" si="2"/>
        <v>0</v>
      </c>
      <c r="N55" s="179"/>
      <c r="O55" s="179"/>
      <c r="P55" s="182"/>
      <c r="Q55" s="181"/>
      <c r="R55" s="181"/>
      <c r="S55" s="181"/>
      <c r="T55" s="182">
        <v>0.2</v>
      </c>
      <c r="U55" s="181">
        <f>E55*T55</f>
        <v>626.89</v>
      </c>
      <c r="V55" s="185"/>
      <c r="W55" s="196">
        <f t="shared" si="15"/>
        <v>5328.5700000000006</v>
      </c>
      <c r="X55" s="552"/>
    </row>
    <row r="56" spans="1:24" ht="22.2" customHeight="1" x14ac:dyDescent="0.3">
      <c r="A56" s="556"/>
      <c r="B56" s="177" t="s">
        <v>112</v>
      </c>
      <c r="C56" s="178">
        <v>6268.9</v>
      </c>
      <c r="D56" s="179">
        <v>0.5</v>
      </c>
      <c r="E56" s="179">
        <f t="shared" si="14"/>
        <v>3134.45</v>
      </c>
      <c r="F56" s="180">
        <v>0.3</v>
      </c>
      <c r="G56" s="181">
        <f>ROUND(E56*F56,2)</f>
        <v>940.34</v>
      </c>
      <c r="H56" s="182">
        <v>0.2</v>
      </c>
      <c r="I56" s="181">
        <f t="shared" si="6"/>
        <v>626.89</v>
      </c>
      <c r="J56" s="179"/>
      <c r="K56" s="184"/>
      <c r="L56" s="179"/>
      <c r="M56" s="181"/>
      <c r="N56" s="179"/>
      <c r="O56" s="179"/>
      <c r="P56" s="182"/>
      <c r="Q56" s="181"/>
      <c r="R56" s="181"/>
      <c r="S56" s="181"/>
      <c r="T56" s="181"/>
      <c r="U56" s="181"/>
      <c r="V56" s="185"/>
      <c r="W56" s="196">
        <f t="shared" si="15"/>
        <v>4701.68</v>
      </c>
      <c r="X56" s="551"/>
    </row>
    <row r="57" spans="1:24" ht="26.4" x14ac:dyDescent="0.3">
      <c r="A57" s="554" t="s">
        <v>130</v>
      </c>
      <c r="B57" s="177" t="s">
        <v>131</v>
      </c>
      <c r="C57" s="178">
        <v>6268.9</v>
      </c>
      <c r="D57" s="179">
        <v>0.5</v>
      </c>
      <c r="E57" s="179">
        <f t="shared" si="14"/>
        <v>3134.45</v>
      </c>
      <c r="F57" s="180">
        <v>0.1</v>
      </c>
      <c r="G57" s="181">
        <f t="shared" si="13"/>
        <v>313.45</v>
      </c>
      <c r="H57" s="182">
        <v>0.2</v>
      </c>
      <c r="I57" s="181">
        <f t="shared" si="6"/>
        <v>626.89</v>
      </c>
      <c r="J57" s="179"/>
      <c r="K57" s="184"/>
      <c r="L57" s="179"/>
      <c r="M57" s="181">
        <f>ROUND(((C57/18)*L57)*K57,2)</f>
        <v>0</v>
      </c>
      <c r="N57" s="179"/>
      <c r="O57" s="179"/>
      <c r="P57" s="182"/>
      <c r="Q57" s="181"/>
      <c r="R57" s="181"/>
      <c r="S57" s="181"/>
      <c r="T57" s="181"/>
      <c r="U57" s="181"/>
      <c r="V57" s="185"/>
      <c r="W57" s="196">
        <f t="shared" si="15"/>
        <v>4074.7899999999995</v>
      </c>
      <c r="X57" s="550">
        <f>W57+W58</f>
        <v>8149.579999999999</v>
      </c>
    </row>
    <row r="58" spans="1:24" ht="18.600000000000001" customHeight="1" x14ac:dyDescent="0.3">
      <c r="A58" s="554"/>
      <c r="B58" s="177" t="s">
        <v>103</v>
      </c>
      <c r="C58" s="178">
        <v>6268.9</v>
      </c>
      <c r="D58" s="179">
        <v>0.5</v>
      </c>
      <c r="E58" s="179">
        <f t="shared" si="14"/>
        <v>3134.45</v>
      </c>
      <c r="F58" s="180">
        <v>0.1</v>
      </c>
      <c r="G58" s="181">
        <f t="shared" si="13"/>
        <v>313.45</v>
      </c>
      <c r="H58" s="182">
        <v>0.2</v>
      </c>
      <c r="I58" s="181">
        <f t="shared" si="6"/>
        <v>626.89</v>
      </c>
      <c r="J58" s="179"/>
      <c r="K58" s="184"/>
      <c r="L58" s="179"/>
      <c r="M58" s="181">
        <f t="shared" si="2"/>
        <v>0</v>
      </c>
      <c r="N58" s="179"/>
      <c r="O58" s="179"/>
      <c r="P58" s="182"/>
      <c r="Q58" s="181"/>
      <c r="R58" s="181"/>
      <c r="S58" s="181"/>
      <c r="T58" s="181"/>
      <c r="U58" s="181"/>
      <c r="V58" s="185"/>
      <c r="W58" s="196">
        <f t="shared" si="15"/>
        <v>4074.7899999999995</v>
      </c>
      <c r="X58" s="551"/>
    </row>
    <row r="59" spans="1:24" ht="33" customHeight="1" x14ac:dyDescent="0.3">
      <c r="A59" s="177" t="s">
        <v>133</v>
      </c>
      <c r="B59" s="177" t="s">
        <v>120</v>
      </c>
      <c r="C59" s="178">
        <v>6268.9</v>
      </c>
      <c r="D59" s="179">
        <v>1</v>
      </c>
      <c r="E59" s="179">
        <f t="shared" si="14"/>
        <v>6268.9</v>
      </c>
      <c r="F59" s="180">
        <v>0.2</v>
      </c>
      <c r="G59" s="181">
        <f t="shared" ref="G59:G70" si="16">ROUND(E59*F59,2)</f>
        <v>1253.78</v>
      </c>
      <c r="H59" s="182">
        <v>0.2</v>
      </c>
      <c r="I59" s="181">
        <f t="shared" si="6"/>
        <v>1253.78</v>
      </c>
      <c r="J59" s="179"/>
      <c r="K59" s="184"/>
      <c r="L59" s="179"/>
      <c r="M59" s="181">
        <f t="shared" si="2"/>
        <v>0</v>
      </c>
      <c r="N59" s="179"/>
      <c r="O59" s="179"/>
      <c r="P59" s="182"/>
      <c r="Q59" s="181"/>
      <c r="R59" s="181"/>
      <c r="S59" s="181"/>
      <c r="T59" s="182">
        <v>0.2</v>
      </c>
      <c r="U59" s="181">
        <f>E59*T59</f>
        <v>1253.78</v>
      </c>
      <c r="V59" s="185"/>
      <c r="W59" s="196">
        <f t="shared" si="15"/>
        <v>10030.24</v>
      </c>
      <c r="X59" s="199">
        <f>W59</f>
        <v>10030.24</v>
      </c>
    </row>
    <row r="60" spans="1:24" ht="34.200000000000003" customHeight="1" x14ac:dyDescent="0.3">
      <c r="A60" s="177" t="s">
        <v>135</v>
      </c>
      <c r="B60" s="177" t="s">
        <v>103</v>
      </c>
      <c r="C60" s="178">
        <v>6746.3</v>
      </c>
      <c r="D60" s="179">
        <v>1</v>
      </c>
      <c r="E60" s="179">
        <f t="shared" si="14"/>
        <v>6746.3</v>
      </c>
      <c r="F60" s="180">
        <v>0.1</v>
      </c>
      <c r="G60" s="181">
        <f t="shared" si="16"/>
        <v>674.63</v>
      </c>
      <c r="H60" s="182">
        <v>0.2</v>
      </c>
      <c r="I60" s="181">
        <f t="shared" si="6"/>
        <v>1349.26</v>
      </c>
      <c r="J60" s="179"/>
      <c r="K60" s="184"/>
      <c r="L60" s="179"/>
      <c r="M60" s="181">
        <f t="shared" si="2"/>
        <v>0</v>
      </c>
      <c r="N60" s="179"/>
      <c r="O60" s="179"/>
      <c r="P60" s="182"/>
      <c r="Q60" s="181"/>
      <c r="R60" s="181"/>
      <c r="S60" s="181"/>
      <c r="T60" s="181"/>
      <c r="U60" s="181"/>
      <c r="V60" s="185"/>
      <c r="W60" s="196">
        <f t="shared" si="15"/>
        <v>8770.19</v>
      </c>
      <c r="X60" s="199">
        <f>W60</f>
        <v>8770.19</v>
      </c>
    </row>
    <row r="61" spans="1:24" ht="26.4" x14ac:dyDescent="0.3">
      <c r="A61" s="554" t="s">
        <v>137</v>
      </c>
      <c r="B61" s="177" t="s">
        <v>138</v>
      </c>
      <c r="C61" s="178">
        <v>7223.7</v>
      </c>
      <c r="D61" s="179">
        <v>1</v>
      </c>
      <c r="E61" s="179">
        <f t="shared" si="14"/>
        <v>7223.7</v>
      </c>
      <c r="F61" s="180">
        <v>0.2</v>
      </c>
      <c r="G61" s="181">
        <f t="shared" si="16"/>
        <v>1444.74</v>
      </c>
      <c r="H61" s="182">
        <v>0.2</v>
      </c>
      <c r="I61" s="181">
        <f t="shared" si="6"/>
        <v>1444.74</v>
      </c>
      <c r="J61" s="179"/>
      <c r="K61" s="184"/>
      <c r="L61" s="179"/>
      <c r="M61" s="181">
        <f t="shared" si="2"/>
        <v>0</v>
      </c>
      <c r="N61" s="179"/>
      <c r="O61" s="179"/>
      <c r="P61" s="182"/>
      <c r="Q61" s="181"/>
      <c r="R61" s="181"/>
      <c r="S61" s="181"/>
      <c r="T61" s="181"/>
      <c r="U61" s="181"/>
      <c r="V61" s="185"/>
      <c r="W61" s="196">
        <f>E61+G61+I61+M61+N61+Q61+U61</f>
        <v>10113.18</v>
      </c>
      <c r="X61" s="550">
        <f>W61+W62</f>
        <v>16413.86</v>
      </c>
    </row>
    <row r="62" spans="1:24" ht="26.4" x14ac:dyDescent="0.3">
      <c r="A62" s="554"/>
      <c r="B62" s="177" t="s">
        <v>140</v>
      </c>
      <c r="C62" s="178">
        <v>7223.7</v>
      </c>
      <c r="D62" s="179">
        <v>8</v>
      </c>
      <c r="E62" s="179">
        <f>ROUND((C62/18)*D62,2)</f>
        <v>3210.53</v>
      </c>
      <c r="F62" s="180">
        <v>0.2</v>
      </c>
      <c r="G62" s="181">
        <f t="shared" si="16"/>
        <v>642.11</v>
      </c>
      <c r="H62" s="182">
        <v>0.2</v>
      </c>
      <c r="I62" s="181">
        <f t="shared" si="6"/>
        <v>642.11</v>
      </c>
      <c r="J62" s="179"/>
      <c r="K62" s="184"/>
      <c r="L62" s="179"/>
      <c r="M62" s="181">
        <f t="shared" si="2"/>
        <v>0</v>
      </c>
      <c r="N62" s="179"/>
      <c r="O62" s="179">
        <f>ROUND(C62*25%,2)</f>
        <v>1805.93</v>
      </c>
      <c r="P62" s="182"/>
      <c r="Q62" s="181"/>
      <c r="R62" s="181"/>
      <c r="S62" s="181"/>
      <c r="T62" s="181"/>
      <c r="U62" s="181"/>
      <c r="V62" s="185"/>
      <c r="W62" s="196">
        <f>E62+G62+I62+M62+N62+Q62+U62+O62</f>
        <v>6300.68</v>
      </c>
      <c r="X62" s="551"/>
    </row>
    <row r="63" spans="1:24" ht="31.8" customHeight="1" x14ac:dyDescent="0.3">
      <c r="A63" s="177" t="s">
        <v>141</v>
      </c>
      <c r="B63" s="177" t="s">
        <v>120</v>
      </c>
      <c r="C63" s="178">
        <v>6268.9</v>
      </c>
      <c r="D63" s="179">
        <v>1</v>
      </c>
      <c r="E63" s="179">
        <f>ROUND(C63*D63,2)</f>
        <v>6268.9</v>
      </c>
      <c r="F63" s="180">
        <v>0.1</v>
      </c>
      <c r="G63" s="181">
        <f t="shared" si="16"/>
        <v>626.89</v>
      </c>
      <c r="H63" s="182">
        <v>0.2</v>
      </c>
      <c r="I63" s="181">
        <f t="shared" si="6"/>
        <v>1253.78</v>
      </c>
      <c r="J63" s="179"/>
      <c r="K63" s="184"/>
      <c r="L63" s="179"/>
      <c r="M63" s="181">
        <f t="shared" si="2"/>
        <v>0</v>
      </c>
      <c r="N63" s="179"/>
      <c r="O63" s="179"/>
      <c r="P63" s="182"/>
      <c r="Q63" s="181"/>
      <c r="R63" s="181"/>
      <c r="S63" s="181"/>
      <c r="T63" s="182">
        <v>0.2</v>
      </c>
      <c r="U63" s="181">
        <f>E63*T63</f>
        <v>1253.78</v>
      </c>
      <c r="V63" s="185"/>
      <c r="W63" s="196">
        <f>E63+G63+I63+M63+N63+Q63+U63</f>
        <v>9403.35</v>
      </c>
      <c r="X63" s="199">
        <f>W63</f>
        <v>9403.35</v>
      </c>
    </row>
    <row r="64" spans="1:24" ht="30.6" customHeight="1" x14ac:dyDescent="0.3">
      <c r="A64" s="555" t="s">
        <v>143</v>
      </c>
      <c r="B64" s="193" t="s">
        <v>120</v>
      </c>
      <c r="C64" s="178">
        <v>5791.5</v>
      </c>
      <c r="D64" s="179">
        <v>1</v>
      </c>
      <c r="E64" s="179">
        <f>ROUND(C64*D64,2)</f>
        <v>5791.5</v>
      </c>
      <c r="F64" s="180">
        <v>0.2</v>
      </c>
      <c r="G64" s="181">
        <f t="shared" si="16"/>
        <v>1158.3</v>
      </c>
      <c r="H64" s="182">
        <v>0.2</v>
      </c>
      <c r="I64" s="181">
        <f t="shared" si="6"/>
        <v>1158.3</v>
      </c>
      <c r="J64" s="179"/>
      <c r="K64" s="184"/>
      <c r="L64" s="179"/>
      <c r="M64" s="181">
        <f t="shared" si="2"/>
        <v>0</v>
      </c>
      <c r="N64" s="179"/>
      <c r="O64" s="179"/>
      <c r="P64" s="182"/>
      <c r="Q64" s="181"/>
      <c r="R64" s="181"/>
      <c r="S64" s="181"/>
      <c r="T64" s="182">
        <v>0.2</v>
      </c>
      <c r="U64" s="181">
        <f>E64*T64</f>
        <v>1158.3</v>
      </c>
      <c r="V64" s="185"/>
      <c r="W64" s="196">
        <f>E64+G64+I64+M64+N64+Q64+U64</f>
        <v>9266.4</v>
      </c>
      <c r="X64" s="550">
        <f>W64+W65</f>
        <v>13654.63</v>
      </c>
    </row>
    <row r="65" spans="1:24" ht="30.6" customHeight="1" x14ac:dyDescent="0.3">
      <c r="A65" s="556"/>
      <c r="B65" s="193" t="s">
        <v>196</v>
      </c>
      <c r="C65" s="178">
        <v>6268.9</v>
      </c>
      <c r="D65" s="179">
        <v>0.5</v>
      </c>
      <c r="E65" s="179">
        <f>ROUND(C65*D65,2)</f>
        <v>3134.45</v>
      </c>
      <c r="F65" s="180">
        <v>0.2</v>
      </c>
      <c r="G65" s="181">
        <f t="shared" si="16"/>
        <v>626.89</v>
      </c>
      <c r="H65" s="182">
        <v>0.2</v>
      </c>
      <c r="I65" s="181">
        <f t="shared" si="6"/>
        <v>626.89</v>
      </c>
      <c r="J65" s="179"/>
      <c r="K65" s="184"/>
      <c r="L65" s="179"/>
      <c r="M65" s="181"/>
      <c r="N65" s="179"/>
      <c r="O65" s="179"/>
      <c r="P65" s="182"/>
      <c r="Q65" s="181"/>
      <c r="R65" s="181"/>
      <c r="S65" s="181"/>
      <c r="T65" s="182"/>
      <c r="U65" s="181"/>
      <c r="V65" s="185"/>
      <c r="W65" s="196">
        <f>E65+G65+I65+M65+N65+Q65+U65</f>
        <v>4388.2299999999996</v>
      </c>
      <c r="X65" s="551"/>
    </row>
    <row r="66" spans="1:24" ht="26.4" x14ac:dyDescent="0.3">
      <c r="A66" s="553" t="s">
        <v>145</v>
      </c>
      <c r="B66" s="177" t="s">
        <v>191</v>
      </c>
      <c r="C66" s="191">
        <v>8856.26</v>
      </c>
      <c r="D66" s="179">
        <v>9</v>
      </c>
      <c r="E66" s="179">
        <f>ROUND((C66/18)*D66,2)</f>
        <v>4428.13</v>
      </c>
      <c r="F66" s="192">
        <v>0.3</v>
      </c>
      <c r="G66" s="181">
        <f t="shared" si="16"/>
        <v>1328.44</v>
      </c>
      <c r="H66" s="182">
        <v>0.2</v>
      </c>
      <c r="I66" s="181">
        <f t="shared" si="6"/>
        <v>885.63</v>
      </c>
      <c r="J66" s="179"/>
      <c r="K66" s="184"/>
      <c r="L66" s="179"/>
      <c r="M66" s="181">
        <f t="shared" si="2"/>
        <v>0</v>
      </c>
      <c r="N66" s="179"/>
      <c r="O66" s="179"/>
      <c r="P66" s="182"/>
      <c r="Q66" s="181"/>
      <c r="R66" s="181"/>
      <c r="S66" s="181"/>
      <c r="T66" s="181"/>
      <c r="U66" s="181"/>
      <c r="V66" s="185"/>
      <c r="W66" s="196">
        <f>E66+G66+I66+M66+N66+Q66</f>
        <v>6642.2</v>
      </c>
      <c r="X66" s="550">
        <f>W66+W67</f>
        <v>9776.65</v>
      </c>
    </row>
    <row r="67" spans="1:24" ht="18.600000000000001" customHeight="1" x14ac:dyDescent="0.3">
      <c r="A67" s="553"/>
      <c r="B67" s="177" t="s">
        <v>192</v>
      </c>
      <c r="C67" s="191">
        <v>6268.9</v>
      </c>
      <c r="D67" s="179">
        <v>6</v>
      </c>
      <c r="E67" s="179">
        <f>ROUND((C67/18)*D67,2)</f>
        <v>2089.63</v>
      </c>
      <c r="F67" s="192">
        <v>0.3</v>
      </c>
      <c r="G67" s="181">
        <f t="shared" si="16"/>
        <v>626.89</v>
      </c>
      <c r="H67" s="182">
        <v>0.2</v>
      </c>
      <c r="I67" s="181">
        <f t="shared" si="6"/>
        <v>417.93</v>
      </c>
      <c r="J67" s="179"/>
      <c r="K67" s="184"/>
      <c r="L67" s="179"/>
      <c r="M67" s="181">
        <f t="shared" si="2"/>
        <v>0</v>
      </c>
      <c r="N67" s="179"/>
      <c r="O67" s="179"/>
      <c r="P67" s="182"/>
      <c r="Q67" s="181"/>
      <c r="R67" s="181"/>
      <c r="S67" s="181"/>
      <c r="T67" s="181"/>
      <c r="U67" s="181"/>
      <c r="V67" s="185"/>
      <c r="W67" s="196">
        <f>E67+G67+I67+M67+N67+Q67</f>
        <v>3134.45</v>
      </c>
      <c r="X67" s="551"/>
    </row>
    <row r="68" spans="1:24" ht="26.4" x14ac:dyDescent="0.3">
      <c r="A68" s="553" t="s">
        <v>149</v>
      </c>
      <c r="B68" s="177" t="s">
        <v>138</v>
      </c>
      <c r="C68" s="191">
        <v>6746.3</v>
      </c>
      <c r="D68" s="179">
        <v>0.5</v>
      </c>
      <c r="E68" s="179">
        <f>ROUND(C68*D68,2)</f>
        <v>3373.15</v>
      </c>
      <c r="F68" s="192">
        <v>0.1</v>
      </c>
      <c r="G68" s="181">
        <f t="shared" si="16"/>
        <v>337.32</v>
      </c>
      <c r="H68" s="182">
        <v>0.2</v>
      </c>
      <c r="I68" s="181">
        <f t="shared" si="6"/>
        <v>674.63</v>
      </c>
      <c r="J68" s="179"/>
      <c r="K68" s="184"/>
      <c r="L68" s="179"/>
      <c r="M68" s="181">
        <f t="shared" si="2"/>
        <v>0</v>
      </c>
      <c r="N68" s="179"/>
      <c r="O68" s="179"/>
      <c r="P68" s="182"/>
      <c r="Q68" s="181"/>
      <c r="R68" s="181"/>
      <c r="S68" s="181"/>
      <c r="T68" s="181"/>
      <c r="U68" s="181"/>
      <c r="V68" s="185"/>
      <c r="W68" s="196">
        <f>E68+G68+I68+M68+N68+Q68</f>
        <v>4385.1000000000004</v>
      </c>
      <c r="X68" s="550">
        <f>W68+W69</f>
        <v>8459.89</v>
      </c>
    </row>
    <row r="69" spans="1:24" ht="18.600000000000001" customHeight="1" x14ac:dyDescent="0.3">
      <c r="A69" s="553"/>
      <c r="B69" s="177" t="s">
        <v>102</v>
      </c>
      <c r="C69" s="191">
        <v>6268.9</v>
      </c>
      <c r="D69" s="179">
        <v>0.5</v>
      </c>
      <c r="E69" s="179">
        <f>ROUND(C69*D69,2)</f>
        <v>3134.45</v>
      </c>
      <c r="F69" s="192">
        <v>0.1</v>
      </c>
      <c r="G69" s="181">
        <f t="shared" si="16"/>
        <v>313.45</v>
      </c>
      <c r="H69" s="182">
        <v>0.2</v>
      </c>
      <c r="I69" s="181">
        <f t="shared" si="6"/>
        <v>626.89</v>
      </c>
      <c r="J69" s="179"/>
      <c r="K69" s="184"/>
      <c r="L69" s="179"/>
      <c r="M69" s="181">
        <f>ROUND(((C69/18)*L69)*K69,2)</f>
        <v>0</v>
      </c>
      <c r="N69" s="179"/>
      <c r="O69" s="179"/>
      <c r="P69" s="182"/>
      <c r="Q69" s="181"/>
      <c r="R69" s="181"/>
      <c r="S69" s="181"/>
      <c r="T69" s="181"/>
      <c r="U69" s="181"/>
      <c r="V69" s="185"/>
      <c r="W69" s="196">
        <f>E69+G69+I69+M69+N69+Q69</f>
        <v>4074.7899999999995</v>
      </c>
      <c r="X69" s="551"/>
    </row>
    <row r="70" spans="1:24" ht="18" customHeight="1" x14ac:dyDescent="0.3">
      <c r="A70" s="188" t="s">
        <v>172</v>
      </c>
      <c r="B70" s="179" t="s">
        <v>163</v>
      </c>
      <c r="C70" s="189">
        <v>6268.9</v>
      </c>
      <c r="D70" s="179">
        <v>3</v>
      </c>
      <c r="E70" s="179">
        <f>ROUND((C70/18)*D70,2)</f>
        <v>1044.82</v>
      </c>
      <c r="F70" s="190">
        <v>0.3</v>
      </c>
      <c r="G70" s="181">
        <f t="shared" si="16"/>
        <v>313.45</v>
      </c>
      <c r="H70" s="182">
        <v>0.2</v>
      </c>
      <c r="I70" s="181">
        <f t="shared" si="6"/>
        <v>208.96</v>
      </c>
      <c r="J70" s="179"/>
      <c r="K70" s="184"/>
      <c r="L70" s="179"/>
      <c r="M70" s="181">
        <f t="shared" si="2"/>
        <v>0</v>
      </c>
      <c r="N70" s="179"/>
      <c r="O70" s="179"/>
      <c r="P70" s="182"/>
      <c r="Q70" s="181"/>
      <c r="R70" s="181"/>
      <c r="S70" s="181"/>
      <c r="T70" s="181"/>
      <c r="U70" s="181"/>
      <c r="V70" s="185"/>
      <c r="W70" s="196">
        <f>E70+G70+I70+M70+N70+Q70</f>
        <v>1567.23</v>
      </c>
      <c r="X70" s="199">
        <f>W70</f>
        <v>1567.23</v>
      </c>
    </row>
  </sheetData>
  <mergeCells count="45">
    <mergeCell ref="R8:S8"/>
    <mergeCell ref="T8:U8"/>
    <mergeCell ref="T9:U9"/>
    <mergeCell ref="A18:A20"/>
    <mergeCell ref="W8:W10"/>
    <mergeCell ref="F8:G8"/>
    <mergeCell ref="J8:M8"/>
    <mergeCell ref="N8:O8"/>
    <mergeCell ref="H8:I8"/>
    <mergeCell ref="P8:Q8"/>
    <mergeCell ref="F9:G9"/>
    <mergeCell ref="H9:I9"/>
    <mergeCell ref="J10:L10"/>
    <mergeCell ref="J9:M9"/>
    <mergeCell ref="N9:O9"/>
    <mergeCell ref="P9:Q9"/>
    <mergeCell ref="R9:S9"/>
    <mergeCell ref="A61:A62"/>
    <mergeCell ref="A12:A13"/>
    <mergeCell ref="A14:A15"/>
    <mergeCell ref="A16:A17"/>
    <mergeCell ref="A31:A32"/>
    <mergeCell ref="A35:A36"/>
    <mergeCell ref="A66:A67"/>
    <mergeCell ref="A68:A69"/>
    <mergeCell ref="A45:A46"/>
    <mergeCell ref="A48:A49"/>
    <mergeCell ref="A52:A53"/>
    <mergeCell ref="A57:A58"/>
    <mergeCell ref="A64:A65"/>
    <mergeCell ref="A54:A56"/>
    <mergeCell ref="X14:X15"/>
    <mergeCell ref="X16:X17"/>
    <mergeCell ref="X18:X20"/>
    <mergeCell ref="X31:X32"/>
    <mergeCell ref="X35:X36"/>
    <mergeCell ref="X61:X62"/>
    <mergeCell ref="X66:X67"/>
    <mergeCell ref="X68:X69"/>
    <mergeCell ref="X45:X46"/>
    <mergeCell ref="X48:X49"/>
    <mergeCell ref="X52:X53"/>
    <mergeCell ref="X54:X56"/>
    <mergeCell ref="X57:X58"/>
    <mergeCell ref="X64:X65"/>
  </mergeCells>
  <pageMargins left="0.7" right="0.7" top="0.75" bottom="0.75" header="0.3" footer="0.3"/>
  <pageSetup paperSize="9" scale="55"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4:AE219"/>
  <sheetViews>
    <sheetView tabSelected="1" topLeftCell="A4" zoomScale="70" zoomScaleNormal="70" workbookViewId="0">
      <pane ySplit="28" topLeftCell="A200" activePane="bottomLeft" state="frozen"/>
      <selection activeCell="A4" sqref="A4"/>
      <selection pane="bottomLeft" activeCell="R15" sqref="R15"/>
    </sheetView>
  </sheetViews>
  <sheetFormatPr defaultRowHeight="14.4" x14ac:dyDescent="0.3"/>
  <cols>
    <col min="1" max="1" width="15.33203125" customWidth="1"/>
    <col min="2" max="2" width="15" style="225" customWidth="1"/>
    <col min="3" max="3" width="7.21875" customWidth="1"/>
    <col min="4" max="4" width="8.33203125" customWidth="1"/>
    <col min="6" max="6" width="6.44140625" customWidth="1"/>
    <col min="7" max="7" width="11.33203125" customWidth="1"/>
    <col min="21" max="21" width="9.88671875" customWidth="1"/>
    <col min="22" max="22" width="10.109375" customWidth="1"/>
    <col min="23" max="23" width="14.21875" customWidth="1"/>
    <col min="24" max="24" width="8.88671875" customWidth="1"/>
    <col min="26" max="26" width="11.77734375" customWidth="1"/>
    <col min="27" max="27" width="12" style="197" customWidth="1"/>
    <col min="28" max="28" width="11.88671875" customWidth="1"/>
  </cols>
  <sheetData>
    <row r="4" spans="3:28" s="292" customFormat="1" x14ac:dyDescent="0.3">
      <c r="V4" s="409"/>
      <c r="W4" s="409"/>
      <c r="X4" s="409"/>
      <c r="Y4" s="409"/>
      <c r="Z4" s="409"/>
      <c r="AA4" s="409"/>
      <c r="AB4" s="410" t="s">
        <v>336</v>
      </c>
    </row>
    <row r="5" spans="3:28" s="292" customFormat="1" x14ac:dyDescent="0.3">
      <c r="V5" s="409"/>
      <c r="W5" s="409"/>
      <c r="X5" s="409"/>
      <c r="Y5" s="409"/>
      <c r="Z5" s="409"/>
      <c r="AA5" s="409"/>
      <c r="AB5" s="411" t="s">
        <v>337</v>
      </c>
    </row>
    <row r="6" spans="3:28" s="292" customFormat="1" x14ac:dyDescent="0.3">
      <c r="V6" s="409"/>
      <c r="W6" s="409"/>
      <c r="X6" s="409"/>
      <c r="Y6" s="409"/>
      <c r="Z6" s="409"/>
      <c r="AA6" s="409"/>
      <c r="AB6" s="411" t="s">
        <v>338</v>
      </c>
    </row>
    <row r="7" spans="3:28" s="292" customFormat="1" x14ac:dyDescent="0.3">
      <c r="V7" s="409"/>
      <c r="W7" s="409"/>
      <c r="X7" s="409"/>
      <c r="Y7" s="409"/>
      <c r="Z7" s="409"/>
      <c r="AA7" s="409"/>
      <c r="AB7" s="411" t="s">
        <v>339</v>
      </c>
    </row>
    <row r="8" spans="3:28" s="292" customFormat="1" x14ac:dyDescent="0.3">
      <c r="N8" s="432"/>
      <c r="V8" s="409"/>
      <c r="W8" s="409"/>
      <c r="X8" s="409"/>
      <c r="Y8" s="409"/>
      <c r="Z8" s="409"/>
      <c r="AA8" s="409"/>
      <c r="AB8" s="411" t="s">
        <v>340</v>
      </c>
    </row>
    <row r="9" spans="3:28" s="292" customFormat="1" x14ac:dyDescent="0.3">
      <c r="V9" s="409"/>
      <c r="W9" s="409"/>
      <c r="X9" s="409"/>
      <c r="Y9" s="409"/>
      <c r="Z9" s="409"/>
      <c r="AA9" s="409"/>
      <c r="AB9" s="409"/>
    </row>
    <row r="10" spans="3:28" s="292" customFormat="1" x14ac:dyDescent="0.3">
      <c r="C10" s="409"/>
      <c r="D10" s="409"/>
      <c r="E10" s="409"/>
      <c r="F10" s="409"/>
      <c r="G10" s="409"/>
      <c r="H10" s="409"/>
      <c r="I10" s="411" t="s">
        <v>358</v>
      </c>
      <c r="N10" s="432"/>
      <c r="V10" s="409"/>
      <c r="W10" s="409"/>
      <c r="X10" s="409"/>
      <c r="Y10" s="409"/>
      <c r="Z10" s="409"/>
      <c r="AA10" s="409"/>
      <c r="AB10" s="411" t="s">
        <v>341</v>
      </c>
    </row>
    <row r="11" spans="3:28" s="292" customFormat="1" x14ac:dyDescent="0.3">
      <c r="C11" s="649" t="s">
        <v>342</v>
      </c>
      <c r="D11" s="649"/>
      <c r="E11" s="649"/>
      <c r="F11" s="650">
        <f>AA212</f>
        <v>1212847.9049999998</v>
      </c>
      <c r="G11" s="650"/>
      <c r="H11" s="412" t="s">
        <v>343</v>
      </c>
      <c r="I11" s="412"/>
      <c r="N11" s="197"/>
      <c r="V11" s="649" t="s">
        <v>342</v>
      </c>
      <c r="W11" s="649"/>
      <c r="X11" s="649"/>
      <c r="Y11" s="412"/>
      <c r="Z11" s="413">
        <f>AA212</f>
        <v>1212847.9049999998</v>
      </c>
      <c r="AA11" s="412" t="s">
        <v>343</v>
      </c>
      <c r="AB11" s="412"/>
    </row>
    <row r="12" spans="3:28" s="292" customFormat="1" x14ac:dyDescent="0.3">
      <c r="C12" s="649" t="s">
        <v>344</v>
      </c>
      <c r="D12" s="649"/>
      <c r="E12" s="649"/>
      <c r="F12" s="412"/>
      <c r="G12" s="651">
        <f>D212</f>
        <v>103.13300000000001</v>
      </c>
      <c r="H12" s="651"/>
      <c r="I12" s="414" t="s">
        <v>345</v>
      </c>
      <c r="V12" s="649" t="s">
        <v>344</v>
      </c>
      <c r="W12" s="649"/>
      <c r="X12" s="649"/>
      <c r="Y12" s="649"/>
      <c r="Z12" s="412"/>
      <c r="AA12" s="415">
        <f>D212</f>
        <v>103.13300000000001</v>
      </c>
      <c r="AB12" s="416" t="s">
        <v>346</v>
      </c>
    </row>
    <row r="13" spans="3:28" s="292" customFormat="1" x14ac:dyDescent="0.3">
      <c r="C13" s="416"/>
      <c r="D13" s="652" t="s">
        <v>357</v>
      </c>
      <c r="E13" s="652"/>
      <c r="F13" s="652"/>
      <c r="G13" s="652"/>
      <c r="H13" s="652"/>
      <c r="I13" s="652"/>
      <c r="V13" s="416"/>
      <c r="W13" s="652" t="s">
        <v>347</v>
      </c>
      <c r="X13" s="652"/>
      <c r="Y13" s="652"/>
      <c r="Z13" s="652"/>
      <c r="AA13" s="652"/>
      <c r="AB13" s="652"/>
    </row>
    <row r="14" spans="3:28" s="292" customFormat="1" x14ac:dyDescent="0.3">
      <c r="C14" s="409"/>
      <c r="D14" s="417"/>
      <c r="E14" s="417"/>
      <c r="F14" s="417"/>
      <c r="G14" s="418" t="s">
        <v>348</v>
      </c>
      <c r="H14" s="417"/>
      <c r="I14" s="417"/>
      <c r="V14" s="409"/>
      <c r="W14" s="417"/>
      <c r="X14" s="417"/>
      <c r="Y14" s="417"/>
      <c r="Z14" s="418" t="s">
        <v>348</v>
      </c>
      <c r="AA14" s="417"/>
      <c r="AB14" s="417"/>
    </row>
    <row r="15" spans="3:28" s="292" customFormat="1" x14ac:dyDescent="0.3">
      <c r="C15" s="409"/>
      <c r="D15" s="419" t="s">
        <v>356</v>
      </c>
      <c r="E15" s="419"/>
      <c r="F15" s="419"/>
      <c r="G15" s="419"/>
      <c r="H15" s="419"/>
      <c r="I15" s="419"/>
      <c r="V15" s="409"/>
      <c r="W15" s="419" t="s">
        <v>355</v>
      </c>
      <c r="X15" s="419"/>
      <c r="Y15" s="419"/>
      <c r="Z15" s="419"/>
      <c r="AA15" s="419"/>
      <c r="AB15" s="419"/>
    </row>
    <row r="16" spans="3:28" s="292" customFormat="1" ht="15.6" x14ac:dyDescent="0.3">
      <c r="C16" s="409"/>
      <c r="D16" s="420" t="s">
        <v>349</v>
      </c>
      <c r="E16" s="420"/>
      <c r="F16" s="420"/>
      <c r="G16" s="420"/>
      <c r="H16" s="420"/>
      <c r="I16" s="420"/>
      <c r="J16" s="421"/>
      <c r="K16" s="421"/>
      <c r="L16" s="421"/>
      <c r="M16" s="421"/>
      <c r="N16" s="421"/>
      <c r="O16" s="421"/>
      <c r="P16" s="421"/>
      <c r="Q16" s="421"/>
      <c r="R16" s="421"/>
      <c r="S16" s="421"/>
      <c r="T16" s="421"/>
      <c r="U16" s="421"/>
      <c r="V16" s="409"/>
      <c r="W16" s="420" t="s">
        <v>349</v>
      </c>
      <c r="X16" s="420"/>
      <c r="Y16" s="420"/>
      <c r="Z16" s="420"/>
      <c r="AA16" s="420"/>
      <c r="AB16" s="420"/>
    </row>
    <row r="17" spans="1:28" s="292" customFormat="1" ht="15.6" x14ac:dyDescent="0.3">
      <c r="C17" s="409"/>
      <c r="D17" s="422" t="s">
        <v>359</v>
      </c>
      <c r="E17" s="422"/>
      <c r="F17" s="422"/>
      <c r="G17" s="423"/>
      <c r="H17" s="423"/>
      <c r="I17" s="423"/>
      <c r="J17" s="421"/>
      <c r="K17" s="421"/>
      <c r="L17" s="421"/>
      <c r="M17" s="421"/>
      <c r="N17" s="421"/>
      <c r="O17" s="421"/>
      <c r="P17" s="421"/>
      <c r="Q17" s="421"/>
      <c r="R17" s="421"/>
      <c r="S17" s="421"/>
      <c r="T17" s="421"/>
      <c r="U17" s="421"/>
      <c r="V17" s="409"/>
      <c r="W17" s="422" t="s">
        <v>359</v>
      </c>
      <c r="X17" s="422"/>
      <c r="Y17" s="422"/>
      <c r="Z17" s="423"/>
      <c r="AA17" s="423"/>
      <c r="AB17" s="423"/>
    </row>
    <row r="18" spans="1:28" s="292" customFormat="1" ht="15.6" x14ac:dyDescent="0.3">
      <c r="C18" s="409"/>
      <c r="D18" s="424" t="s">
        <v>350</v>
      </c>
      <c r="E18" s="425"/>
      <c r="F18" s="425"/>
      <c r="G18" s="425"/>
      <c r="H18" s="425"/>
      <c r="I18" s="425"/>
      <c r="J18" s="421"/>
      <c r="K18" s="421"/>
      <c r="L18" s="421"/>
      <c r="M18" s="421"/>
      <c r="N18" s="421"/>
      <c r="O18" s="421"/>
      <c r="P18" s="421"/>
      <c r="Q18" s="421"/>
      <c r="R18" s="421"/>
      <c r="S18" s="421"/>
      <c r="T18" s="421"/>
      <c r="U18" s="421"/>
      <c r="V18" s="409"/>
      <c r="W18" s="424" t="s">
        <v>350</v>
      </c>
      <c r="X18" s="425"/>
      <c r="Y18" s="425"/>
      <c r="Z18" s="425"/>
      <c r="AA18" s="425"/>
      <c r="AB18" s="425"/>
    </row>
    <row r="19" spans="1:28" s="292" customFormat="1" ht="15.6" x14ac:dyDescent="0.3">
      <c r="E19" s="421"/>
      <c r="F19" s="421"/>
      <c r="G19" s="421"/>
      <c r="H19" s="421"/>
      <c r="I19" s="421"/>
      <c r="J19" s="421"/>
      <c r="K19" s="421"/>
      <c r="L19" s="421"/>
      <c r="M19" s="421"/>
      <c r="N19" s="421"/>
      <c r="O19" s="421"/>
      <c r="P19" s="421"/>
      <c r="Q19" s="421"/>
      <c r="R19" s="421"/>
      <c r="S19" s="421"/>
      <c r="T19" s="421"/>
      <c r="U19" s="421"/>
      <c r="V19" s="409"/>
      <c r="W19" s="424"/>
      <c r="X19" s="425"/>
      <c r="Y19" s="425"/>
      <c r="Z19" s="425"/>
      <c r="AA19" s="425"/>
      <c r="AB19" s="425"/>
    </row>
    <row r="20" spans="1:28" s="292" customFormat="1" ht="15.6" x14ac:dyDescent="0.3">
      <c r="E20" s="421"/>
      <c r="F20" s="421"/>
      <c r="G20" s="421"/>
      <c r="H20" s="421"/>
      <c r="I20" s="421"/>
      <c r="J20" s="421"/>
      <c r="K20" s="421"/>
      <c r="L20" s="421"/>
      <c r="M20" s="421"/>
      <c r="N20" s="421"/>
      <c r="O20" s="421"/>
      <c r="P20" s="421"/>
      <c r="Q20" s="421"/>
      <c r="R20" s="421"/>
      <c r="S20" s="421"/>
      <c r="T20" s="421"/>
      <c r="U20" s="421"/>
      <c r="V20" s="409"/>
      <c r="W20" s="424"/>
      <c r="X20" s="425"/>
      <c r="Y20" s="425"/>
      <c r="Z20" s="425"/>
      <c r="AA20" s="425"/>
      <c r="AB20" s="425"/>
    </row>
    <row r="21" spans="1:28" s="292" customFormat="1" ht="15.6" x14ac:dyDescent="0.3">
      <c r="E21" s="421"/>
      <c r="F21" s="421"/>
      <c r="G21" s="421"/>
      <c r="H21" s="421"/>
      <c r="I21" s="421"/>
      <c r="J21" s="421"/>
      <c r="K21" s="421"/>
      <c r="L21" s="421"/>
      <c r="M21" s="421"/>
      <c r="O21" s="421"/>
      <c r="P21" s="426" t="s">
        <v>351</v>
      </c>
      <c r="Q21" s="421"/>
      <c r="R21" s="421"/>
      <c r="S21" s="421"/>
      <c r="T21" s="421"/>
      <c r="U21" s="421"/>
      <c r="V21" s="409"/>
      <c r="W21" s="424"/>
      <c r="X21" s="425"/>
      <c r="Y21" s="425"/>
      <c r="Z21" s="425"/>
      <c r="AA21" s="425"/>
      <c r="AB21" s="425"/>
    </row>
    <row r="22" spans="1:28" s="292" customFormat="1" ht="15.6" x14ac:dyDescent="0.3">
      <c r="E22" s="421"/>
      <c r="F22" s="421"/>
      <c r="G22" s="421"/>
      <c r="H22" s="421"/>
      <c r="I22" s="421"/>
      <c r="J22" s="421"/>
      <c r="K22" s="421"/>
      <c r="L22" s="421"/>
      <c r="M22" s="421"/>
      <c r="O22" s="421"/>
      <c r="P22" s="427" t="s">
        <v>352</v>
      </c>
      <c r="Q22" s="421"/>
      <c r="R22" s="428"/>
      <c r="S22" s="421"/>
      <c r="T22" s="421"/>
      <c r="U22" s="421"/>
      <c r="V22" s="409"/>
      <c r="W22" s="424"/>
      <c r="X22" s="425"/>
      <c r="Y22" s="425"/>
      <c r="Z22" s="425"/>
      <c r="AA22" s="425"/>
      <c r="AB22" s="425"/>
    </row>
    <row r="23" spans="1:28" s="292" customFormat="1" ht="15.6" x14ac:dyDescent="0.3">
      <c r="E23" s="421"/>
      <c r="F23" s="421"/>
      <c r="G23" s="421"/>
      <c r="H23" s="421"/>
      <c r="I23" s="421"/>
      <c r="J23" s="421"/>
      <c r="K23" s="421"/>
      <c r="L23" s="421"/>
      <c r="M23" s="421"/>
      <c r="O23" s="421"/>
      <c r="P23" s="429" t="s">
        <v>353</v>
      </c>
      <c r="Q23" s="421"/>
      <c r="R23" s="421"/>
      <c r="S23" s="421"/>
      <c r="T23" s="421"/>
      <c r="U23" s="421"/>
      <c r="V23" s="409"/>
      <c r="W23" s="424"/>
      <c r="X23" s="425"/>
      <c r="Y23" s="425"/>
      <c r="Z23" s="425"/>
      <c r="AA23" s="425"/>
      <c r="AB23" s="425"/>
    </row>
    <row r="24" spans="1:28" s="292" customFormat="1" ht="15.6" x14ac:dyDescent="0.3">
      <c r="E24" s="421"/>
      <c r="F24" s="421"/>
      <c r="G24" s="421"/>
      <c r="H24" s="421"/>
      <c r="I24" s="421"/>
      <c r="J24" s="421"/>
      <c r="K24" s="421"/>
      <c r="L24" s="421"/>
      <c r="M24" s="421"/>
      <c r="O24" s="421"/>
      <c r="P24" s="427" t="s">
        <v>354</v>
      </c>
      <c r="Q24" s="421"/>
      <c r="R24" s="421"/>
      <c r="S24" s="421"/>
      <c r="T24" s="421"/>
      <c r="U24" s="421"/>
      <c r="V24" s="421"/>
      <c r="W24" s="421"/>
      <c r="X24" s="421"/>
      <c r="Y24" s="421"/>
      <c r="Z24" s="421"/>
      <c r="AA24" s="430"/>
      <c r="AB24" s="421"/>
    </row>
    <row r="25" spans="1:28" s="292" customFormat="1" ht="15.6" x14ac:dyDescent="0.3">
      <c r="E25" s="421"/>
      <c r="F25" s="421"/>
      <c r="G25" s="421"/>
      <c r="H25" s="421"/>
      <c r="I25" s="421"/>
      <c r="J25" s="421"/>
      <c r="K25" s="421"/>
      <c r="L25" s="421"/>
      <c r="M25" s="421"/>
      <c r="N25" s="421"/>
      <c r="O25" s="421"/>
      <c r="P25" s="421"/>
      <c r="Q25" s="421"/>
      <c r="R25" s="421"/>
      <c r="S25" s="421"/>
      <c r="T25" s="421"/>
      <c r="U25" s="421"/>
      <c r="V25" s="421"/>
      <c r="W25" s="421"/>
      <c r="X25" s="421"/>
      <c r="Y25" s="421"/>
      <c r="Z25" s="421"/>
      <c r="AA25" s="430"/>
      <c r="AB25" s="421"/>
    </row>
    <row r="26" spans="1:28" ht="15" thickBot="1" x14ac:dyDescent="0.35"/>
    <row r="27" spans="1:28" ht="15" customHeight="1" x14ac:dyDescent="0.3">
      <c r="A27" s="603" t="s">
        <v>1</v>
      </c>
      <c r="B27" s="627" t="s">
        <v>2</v>
      </c>
      <c r="C27" s="600" t="s">
        <v>200</v>
      </c>
      <c r="D27" s="600" t="s">
        <v>201</v>
      </c>
      <c r="E27" s="612" t="s">
        <v>158</v>
      </c>
      <c r="F27" s="609" t="s">
        <v>151</v>
      </c>
      <c r="G27" s="606" t="s">
        <v>176</v>
      </c>
      <c r="H27" s="631" t="s">
        <v>198</v>
      </c>
      <c r="I27" s="632"/>
      <c r="J27" s="632"/>
      <c r="K27" s="633"/>
      <c r="L27" s="631" t="s">
        <v>199</v>
      </c>
      <c r="M27" s="632"/>
      <c r="N27" s="632"/>
      <c r="O27" s="632"/>
      <c r="P27" s="632"/>
      <c r="Q27" s="632"/>
      <c r="R27" s="632"/>
      <c r="S27" s="632"/>
      <c r="T27" s="632"/>
      <c r="U27" s="632"/>
      <c r="V27" s="632"/>
      <c r="W27" s="633"/>
      <c r="X27" s="376"/>
      <c r="Y27" s="376"/>
      <c r="Z27" s="376"/>
      <c r="AA27" s="591" t="s">
        <v>335</v>
      </c>
      <c r="AB27" s="591" t="s">
        <v>335</v>
      </c>
    </row>
    <row r="28" spans="1:28" ht="42" customHeight="1" x14ac:dyDescent="0.3">
      <c r="A28" s="604"/>
      <c r="B28" s="628"/>
      <c r="C28" s="601"/>
      <c r="D28" s="601"/>
      <c r="E28" s="613"/>
      <c r="F28" s="610"/>
      <c r="G28" s="607"/>
      <c r="H28" s="634" t="s">
        <v>363</v>
      </c>
      <c r="I28" s="634"/>
      <c r="J28" s="634" t="s">
        <v>181</v>
      </c>
      <c r="K28" s="634"/>
      <c r="L28" s="635" t="s">
        <v>361</v>
      </c>
      <c r="M28" s="636"/>
      <c r="N28" s="636"/>
      <c r="O28" s="636"/>
      <c r="P28" s="636"/>
      <c r="Q28" s="636"/>
      <c r="R28" s="636"/>
      <c r="S28" s="636"/>
      <c r="T28" s="636"/>
      <c r="U28" s="636"/>
      <c r="V28" s="637"/>
      <c r="W28" s="431" t="s">
        <v>362</v>
      </c>
      <c r="X28" s="589"/>
      <c r="Y28" s="590"/>
      <c r="Z28" s="623" t="s">
        <v>193</v>
      </c>
      <c r="AA28" s="592"/>
      <c r="AB28" s="592"/>
    </row>
    <row r="29" spans="1:28" ht="14.4" customHeight="1" x14ac:dyDescent="0.3">
      <c r="A29" s="604"/>
      <c r="B29" s="628"/>
      <c r="C29" s="601"/>
      <c r="D29" s="601"/>
      <c r="E29" s="613"/>
      <c r="F29" s="610"/>
      <c r="G29" s="607"/>
      <c r="H29" s="626" t="s">
        <v>360</v>
      </c>
      <c r="I29" s="626"/>
      <c r="J29" s="589" t="s">
        <v>22</v>
      </c>
      <c r="K29" s="590"/>
      <c r="L29" s="626" t="s">
        <v>186</v>
      </c>
      <c r="M29" s="626"/>
      <c r="N29" s="626"/>
      <c r="O29" s="626"/>
      <c r="P29" s="626" t="s">
        <v>19</v>
      </c>
      <c r="Q29" s="626"/>
      <c r="R29" s="626" t="s">
        <v>187</v>
      </c>
      <c r="S29" s="626"/>
      <c r="T29" s="589" t="s">
        <v>189</v>
      </c>
      <c r="U29" s="590"/>
      <c r="V29" s="302"/>
      <c r="W29" s="213"/>
      <c r="X29" s="626" t="s">
        <v>188</v>
      </c>
      <c r="Y29" s="626"/>
      <c r="Z29" s="624"/>
      <c r="AA29" s="592"/>
      <c r="AB29" s="592"/>
    </row>
    <row r="30" spans="1:28" ht="14.4" customHeight="1" x14ac:dyDescent="0.3">
      <c r="A30" s="604"/>
      <c r="B30" s="628"/>
      <c r="C30" s="601"/>
      <c r="D30" s="601"/>
      <c r="E30" s="613"/>
      <c r="F30" s="610"/>
      <c r="G30" s="607"/>
      <c r="H30" s="240"/>
      <c r="I30" s="240"/>
      <c r="J30" s="319"/>
      <c r="K30" s="302"/>
      <c r="L30" s="240"/>
      <c r="M30" s="240"/>
      <c r="N30" s="240"/>
      <c r="O30" s="240"/>
      <c r="P30" s="240"/>
      <c r="Q30" s="240"/>
      <c r="R30" s="240"/>
      <c r="S30" s="240"/>
      <c r="T30" s="319"/>
      <c r="U30" s="302"/>
      <c r="V30" s="302"/>
      <c r="W30" s="213"/>
      <c r="X30" s="240"/>
      <c r="Y30" s="240"/>
      <c r="Z30" s="624"/>
      <c r="AA30" s="592"/>
      <c r="AB30" s="592"/>
    </row>
    <row r="31" spans="1:28" ht="94.2" customHeight="1" x14ac:dyDescent="0.3">
      <c r="A31" s="605"/>
      <c r="B31" s="629"/>
      <c r="C31" s="602"/>
      <c r="D31" s="602"/>
      <c r="E31" s="614"/>
      <c r="F31" s="611"/>
      <c r="G31" s="608"/>
      <c r="H31" s="320" t="s">
        <v>184</v>
      </c>
      <c r="I31" s="240" t="s">
        <v>183</v>
      </c>
      <c r="J31" s="320" t="s">
        <v>184</v>
      </c>
      <c r="K31" s="240" t="s">
        <v>183</v>
      </c>
      <c r="L31" s="630" t="s">
        <v>184</v>
      </c>
      <c r="M31" s="630"/>
      <c r="N31" s="630"/>
      <c r="O31" s="240" t="s">
        <v>183</v>
      </c>
      <c r="P31" s="285" t="s">
        <v>159</v>
      </c>
      <c r="Q31" s="285" t="s">
        <v>160</v>
      </c>
      <c r="R31" s="271" t="s">
        <v>184</v>
      </c>
      <c r="S31" s="240" t="s">
        <v>183</v>
      </c>
      <c r="T31" s="240" t="s">
        <v>184</v>
      </c>
      <c r="U31" s="240" t="s">
        <v>183</v>
      </c>
      <c r="V31" s="321" t="s">
        <v>197</v>
      </c>
      <c r="W31" s="321">
        <v>0.3</v>
      </c>
      <c r="X31" s="322" t="s">
        <v>194</v>
      </c>
      <c r="Y31" s="240" t="s">
        <v>183</v>
      </c>
      <c r="Z31" s="625"/>
      <c r="AA31" s="592"/>
      <c r="AB31" s="592"/>
    </row>
    <row r="32" spans="1:28" ht="27.6" x14ac:dyDescent="0.3">
      <c r="A32" s="377"/>
      <c r="B32" s="272"/>
      <c r="C32" s="323"/>
      <c r="D32" s="323"/>
      <c r="E32" s="324"/>
      <c r="F32" s="272"/>
      <c r="G32" s="272"/>
      <c r="H32" s="325"/>
      <c r="I32" s="240"/>
      <c r="J32" s="271"/>
      <c r="K32" s="240"/>
      <c r="L32" s="285" t="s">
        <v>155</v>
      </c>
      <c r="M32" s="326" t="s">
        <v>156</v>
      </c>
      <c r="N32" s="285" t="s">
        <v>157</v>
      </c>
      <c r="O32" s="240"/>
      <c r="P32" s="285" t="s">
        <v>183</v>
      </c>
      <c r="Q32" s="285" t="s">
        <v>183</v>
      </c>
      <c r="R32" s="271"/>
      <c r="S32" s="240"/>
      <c r="T32" s="240"/>
      <c r="U32" s="240"/>
      <c r="V32" s="240"/>
      <c r="W32" s="213"/>
      <c r="X32" s="240"/>
      <c r="Y32" s="240"/>
      <c r="Z32" s="327" t="s">
        <v>190</v>
      </c>
      <c r="AA32" s="593"/>
      <c r="AB32" s="593"/>
    </row>
    <row r="33" spans="1:28" x14ac:dyDescent="0.3">
      <c r="A33" s="618" t="s">
        <v>25</v>
      </c>
      <c r="B33" s="291" t="s">
        <v>26</v>
      </c>
      <c r="C33" s="291">
        <v>16</v>
      </c>
      <c r="D33" s="291">
        <v>1</v>
      </c>
      <c r="E33" s="274">
        <v>8878</v>
      </c>
      <c r="F33" s="272">
        <v>1</v>
      </c>
      <c r="G33" s="272">
        <f>ROUND(E33*F33,2)</f>
        <v>8878</v>
      </c>
      <c r="H33" s="275">
        <v>0.3</v>
      </c>
      <c r="I33" s="276">
        <f t="shared" ref="I33:I54" si="0">ROUND(G33*H33,2)</f>
        <v>2663.4</v>
      </c>
      <c r="J33" s="271">
        <v>0.2</v>
      </c>
      <c r="K33" s="276">
        <f t="shared" ref="K33:K47" si="1">ROUND(G33*J33,2)</f>
        <v>1775.6</v>
      </c>
      <c r="L33" s="272"/>
      <c r="M33" s="273"/>
      <c r="N33" s="272"/>
      <c r="O33" s="276"/>
      <c r="P33" s="272"/>
      <c r="Q33" s="272"/>
      <c r="R33" s="271"/>
      <c r="S33" s="276"/>
      <c r="T33" s="206">
        <v>0.2</v>
      </c>
      <c r="U33" s="205">
        <f>G33*T33</f>
        <v>1775.6000000000001</v>
      </c>
      <c r="V33" s="276"/>
      <c r="W33" s="277">
        <v>2663.4</v>
      </c>
      <c r="X33" s="276"/>
      <c r="Y33" s="276"/>
      <c r="Z33" s="278">
        <f>G33+I33+K33+O33+Q33+W33+U33</f>
        <v>17756</v>
      </c>
      <c r="AA33" s="584">
        <f>Z33+Z35+Z34</f>
        <v>24911.440000000002</v>
      </c>
      <c r="AB33" s="584">
        <f>AA33*12</f>
        <v>298937.28000000003</v>
      </c>
    </row>
    <row r="34" spans="1:28" s="251" customFormat="1" x14ac:dyDescent="0.3">
      <c r="A34" s="618"/>
      <c r="B34" s="291"/>
      <c r="C34" s="291"/>
      <c r="D34" s="291">
        <v>0.44400000000000001</v>
      </c>
      <c r="E34" s="274">
        <v>8856.26</v>
      </c>
      <c r="F34" s="272">
        <v>8</v>
      </c>
      <c r="G34" s="272">
        <f>ROUND((E34/18)*F34,2)</f>
        <v>3936.12</v>
      </c>
      <c r="H34" s="275">
        <v>0.3</v>
      </c>
      <c r="I34" s="276">
        <f>ROUND(G34*H34,2)</f>
        <v>1180.8399999999999</v>
      </c>
      <c r="J34" s="271">
        <v>0.2</v>
      </c>
      <c r="K34" s="276">
        <f>ROUND(G34*J34,2)</f>
        <v>787.22</v>
      </c>
      <c r="L34" s="272"/>
      <c r="M34" s="273">
        <v>0.15</v>
      </c>
      <c r="N34" s="272">
        <v>8</v>
      </c>
      <c r="O34" s="276">
        <f>ROUND(((E34/18)*N34)*M34,2)</f>
        <v>590.41999999999996</v>
      </c>
      <c r="P34" s="272"/>
      <c r="Q34" s="272"/>
      <c r="R34" s="271"/>
      <c r="S34" s="276"/>
      <c r="T34" s="276"/>
      <c r="U34" s="276"/>
      <c r="V34" s="276"/>
      <c r="W34" s="277"/>
      <c r="X34" s="276"/>
      <c r="Y34" s="276"/>
      <c r="Z34" s="278">
        <f>G34+I34+K34+O34+Q34</f>
        <v>6494.6</v>
      </c>
      <c r="AA34" s="585"/>
      <c r="AB34" s="585"/>
    </row>
    <row r="35" spans="1:28" ht="21" customHeight="1" x14ac:dyDescent="0.3">
      <c r="A35" s="618"/>
      <c r="B35" s="279" t="s">
        <v>29</v>
      </c>
      <c r="C35" s="291">
        <v>11</v>
      </c>
      <c r="D35" s="291">
        <v>5.5E-2</v>
      </c>
      <c r="E35" s="274">
        <v>7209.23</v>
      </c>
      <c r="F35" s="272">
        <v>1</v>
      </c>
      <c r="G35" s="272">
        <f>ROUND((E35/18)*F35,2)</f>
        <v>400.51</v>
      </c>
      <c r="H35" s="275">
        <v>0.3</v>
      </c>
      <c r="I35" s="276">
        <f t="shared" si="0"/>
        <v>120.15</v>
      </c>
      <c r="J35" s="271">
        <v>0.2</v>
      </c>
      <c r="K35" s="276">
        <f t="shared" si="1"/>
        <v>80.099999999999994</v>
      </c>
      <c r="L35" s="272" t="s">
        <v>163</v>
      </c>
      <c r="M35" s="273">
        <v>0.15</v>
      </c>
      <c r="N35" s="272">
        <v>1</v>
      </c>
      <c r="O35" s="276">
        <f t="shared" ref="O35:O93" si="2">ROUND(((E35/18)*N35)*M35,2)</f>
        <v>60.08</v>
      </c>
      <c r="P35" s="272"/>
      <c r="Q35" s="272"/>
      <c r="R35" s="271"/>
      <c r="S35" s="276"/>
      <c r="T35" s="276"/>
      <c r="U35" s="276"/>
      <c r="V35" s="276"/>
      <c r="W35" s="277"/>
      <c r="X35" s="276"/>
      <c r="Y35" s="276"/>
      <c r="Z35" s="278">
        <f>G35+I35+K35+O35+Q35</f>
        <v>660.84</v>
      </c>
      <c r="AA35" s="588"/>
      <c r="AB35" s="588"/>
    </row>
    <row r="36" spans="1:28" x14ac:dyDescent="0.3">
      <c r="A36" s="619" t="s">
        <v>31</v>
      </c>
      <c r="B36" s="289" t="s">
        <v>32</v>
      </c>
      <c r="C36" s="289">
        <v>14</v>
      </c>
      <c r="D36" s="289">
        <v>1</v>
      </c>
      <c r="E36" s="202">
        <v>8434.2000000000007</v>
      </c>
      <c r="F36" s="203">
        <v>1</v>
      </c>
      <c r="G36" s="203">
        <f>ROUND(E36*F36,2)</f>
        <v>8434.2000000000007</v>
      </c>
      <c r="H36" s="204">
        <v>0.2</v>
      </c>
      <c r="I36" s="205">
        <f t="shared" si="0"/>
        <v>1686.84</v>
      </c>
      <c r="J36" s="206">
        <v>0.2</v>
      </c>
      <c r="K36" s="205">
        <f t="shared" si="1"/>
        <v>1686.84</v>
      </c>
      <c r="L36" s="203"/>
      <c r="M36" s="207"/>
      <c r="N36" s="203"/>
      <c r="O36" s="205">
        <f t="shared" si="2"/>
        <v>0</v>
      </c>
      <c r="P36" s="203"/>
      <c r="Q36" s="203"/>
      <c r="R36" s="206"/>
      <c r="S36" s="205"/>
      <c r="T36" s="206">
        <v>0.2</v>
      </c>
      <c r="U36" s="205">
        <f>G36*T36</f>
        <v>1686.8400000000001</v>
      </c>
      <c r="V36" s="205"/>
      <c r="W36" s="208"/>
      <c r="X36" s="205"/>
      <c r="Y36" s="205"/>
      <c r="Z36" s="209">
        <f t="shared" ref="Z36:Z43" si="3">G36+I36+K36+O36+Q36</f>
        <v>11807.880000000001</v>
      </c>
      <c r="AA36" s="584">
        <f>Z36+Z37+W36+U36</f>
        <v>19273.68</v>
      </c>
      <c r="AB36" s="584">
        <f>AA36*12</f>
        <v>231284.16</v>
      </c>
    </row>
    <row r="37" spans="1:28" ht="27.6" x14ac:dyDescent="0.3">
      <c r="A37" s="619"/>
      <c r="B37" s="289" t="s">
        <v>35</v>
      </c>
      <c r="C37" s="289">
        <v>13</v>
      </c>
      <c r="D37" s="289">
        <v>0.5</v>
      </c>
      <c r="E37" s="210">
        <v>7223.7</v>
      </c>
      <c r="F37" s="203">
        <v>9</v>
      </c>
      <c r="G37" s="203">
        <f>ROUND((E37/18)*F37,2)</f>
        <v>3611.85</v>
      </c>
      <c r="H37" s="204">
        <v>0.2</v>
      </c>
      <c r="I37" s="205">
        <f t="shared" si="0"/>
        <v>722.37</v>
      </c>
      <c r="J37" s="206">
        <v>0.2</v>
      </c>
      <c r="K37" s="205">
        <f t="shared" si="1"/>
        <v>722.37</v>
      </c>
      <c r="L37" s="211" t="s">
        <v>164</v>
      </c>
      <c r="M37" s="207">
        <v>0.2</v>
      </c>
      <c r="N37" s="203">
        <v>9</v>
      </c>
      <c r="O37" s="205">
        <f t="shared" si="2"/>
        <v>722.37</v>
      </c>
      <c r="P37" s="203"/>
      <c r="Q37" s="203"/>
      <c r="R37" s="206"/>
      <c r="S37" s="205"/>
      <c r="T37" s="205"/>
      <c r="U37" s="205"/>
      <c r="V37" s="205"/>
      <c r="W37" s="208"/>
      <c r="X37" s="205"/>
      <c r="Y37" s="205"/>
      <c r="Z37" s="209">
        <f t="shared" si="3"/>
        <v>5778.96</v>
      </c>
      <c r="AA37" s="588"/>
      <c r="AB37" s="588"/>
    </row>
    <row r="38" spans="1:28" ht="22.8" customHeight="1" x14ac:dyDescent="0.3">
      <c r="A38" s="619" t="s">
        <v>36</v>
      </c>
      <c r="B38" s="289" t="s">
        <v>37</v>
      </c>
      <c r="C38" s="289">
        <v>14</v>
      </c>
      <c r="D38" s="289">
        <v>0.5</v>
      </c>
      <c r="E38" s="202">
        <v>8434.2000000000007</v>
      </c>
      <c r="F38" s="203">
        <v>0.5</v>
      </c>
      <c r="G38" s="203">
        <f>ROUND(E38*F38,2)</f>
        <v>4217.1000000000004</v>
      </c>
      <c r="H38" s="204">
        <v>0.3</v>
      </c>
      <c r="I38" s="205">
        <f t="shared" si="0"/>
        <v>1265.1300000000001</v>
      </c>
      <c r="J38" s="206">
        <v>0.2</v>
      </c>
      <c r="K38" s="205">
        <f t="shared" si="1"/>
        <v>843.42</v>
      </c>
      <c r="L38" s="203"/>
      <c r="M38" s="207"/>
      <c r="N38" s="203"/>
      <c r="O38" s="205">
        <f t="shared" si="2"/>
        <v>0</v>
      </c>
      <c r="P38" s="203"/>
      <c r="Q38" s="203"/>
      <c r="R38" s="206"/>
      <c r="S38" s="205"/>
      <c r="T38" s="205"/>
      <c r="U38" s="205"/>
      <c r="V38" s="205"/>
      <c r="W38" s="208"/>
      <c r="X38" s="205"/>
      <c r="Y38" s="205"/>
      <c r="Z38" s="209">
        <f t="shared" si="3"/>
        <v>6325.6500000000005</v>
      </c>
      <c r="AA38" s="584">
        <f>Z38+Z39</f>
        <v>15310.260000000002</v>
      </c>
      <c r="AB38" s="584">
        <f>AA38*12</f>
        <v>183723.12000000002</v>
      </c>
    </row>
    <row r="39" spans="1:28" ht="22.2" customHeight="1" x14ac:dyDescent="0.3">
      <c r="A39" s="619"/>
      <c r="B39" s="289" t="s">
        <v>39</v>
      </c>
      <c r="C39" s="289">
        <v>14</v>
      </c>
      <c r="D39" s="289">
        <v>0.77800000000000002</v>
      </c>
      <c r="E39" s="210">
        <v>7701.1</v>
      </c>
      <c r="F39" s="203">
        <v>14</v>
      </c>
      <c r="G39" s="203">
        <f t="shared" ref="G39:G62" si="4">ROUND((E39/18)*F39,2)</f>
        <v>5989.74</v>
      </c>
      <c r="H39" s="204">
        <v>0.3</v>
      </c>
      <c r="I39" s="205">
        <f t="shared" si="0"/>
        <v>1796.92</v>
      </c>
      <c r="J39" s="206">
        <v>0.2</v>
      </c>
      <c r="K39" s="205">
        <f t="shared" si="1"/>
        <v>1197.95</v>
      </c>
      <c r="L39" s="203"/>
      <c r="M39" s="207"/>
      <c r="N39" s="203"/>
      <c r="O39" s="205">
        <f t="shared" si="2"/>
        <v>0</v>
      </c>
      <c r="P39" s="203"/>
      <c r="Q39" s="203"/>
      <c r="R39" s="206"/>
      <c r="S39" s="205"/>
      <c r="T39" s="205"/>
      <c r="U39" s="205"/>
      <c r="V39" s="205"/>
      <c r="W39" s="208"/>
      <c r="X39" s="205"/>
      <c r="Y39" s="205"/>
      <c r="Z39" s="209">
        <f t="shared" si="3"/>
        <v>8984.61</v>
      </c>
      <c r="AA39" s="585"/>
      <c r="AB39" s="585"/>
    </row>
    <row r="40" spans="1:28" x14ac:dyDescent="0.3">
      <c r="A40" s="615" t="s">
        <v>40</v>
      </c>
      <c r="B40" s="289" t="s">
        <v>32</v>
      </c>
      <c r="C40" s="289">
        <v>14</v>
      </c>
      <c r="D40" s="289">
        <v>0.5</v>
      </c>
      <c r="E40" s="202">
        <v>8434.2000000000007</v>
      </c>
      <c r="F40" s="203">
        <v>0.5</v>
      </c>
      <c r="G40" s="203">
        <f>ROUND(E40*F40,2)</f>
        <v>4217.1000000000004</v>
      </c>
      <c r="H40" s="204">
        <v>0.2</v>
      </c>
      <c r="I40" s="205">
        <f t="shared" si="0"/>
        <v>843.42</v>
      </c>
      <c r="J40" s="206">
        <v>0.2</v>
      </c>
      <c r="K40" s="205">
        <f t="shared" si="1"/>
        <v>843.42</v>
      </c>
      <c r="L40" s="203"/>
      <c r="M40" s="207"/>
      <c r="N40" s="203"/>
      <c r="O40" s="205">
        <f t="shared" si="2"/>
        <v>0</v>
      </c>
      <c r="P40" s="203"/>
      <c r="Q40" s="203"/>
      <c r="R40" s="206"/>
      <c r="S40" s="205"/>
      <c r="T40" s="205"/>
      <c r="U40" s="205"/>
      <c r="V40" s="205"/>
      <c r="W40" s="208"/>
      <c r="X40" s="205"/>
      <c r="Y40" s="205"/>
      <c r="Z40" s="209">
        <f t="shared" si="3"/>
        <v>5903.9400000000005</v>
      </c>
      <c r="AA40" s="584">
        <f>Z40+Z41+Z42</f>
        <v>20963.87</v>
      </c>
      <c r="AB40" s="584">
        <f>AA40*12</f>
        <v>251566.44</v>
      </c>
    </row>
    <row r="41" spans="1:28" ht="26.4" x14ac:dyDescent="0.3">
      <c r="A41" s="616"/>
      <c r="B41" s="289" t="s">
        <v>138</v>
      </c>
      <c r="C41" s="289">
        <v>14</v>
      </c>
      <c r="D41" s="289">
        <v>0.5</v>
      </c>
      <c r="E41" s="202">
        <v>7701.1</v>
      </c>
      <c r="F41" s="203">
        <v>0.5</v>
      </c>
      <c r="G41" s="203">
        <f>ROUND(E41*F41,2)</f>
        <v>3850.55</v>
      </c>
      <c r="H41" s="204">
        <v>0.2</v>
      </c>
      <c r="I41" s="205">
        <f t="shared" si="0"/>
        <v>770.11</v>
      </c>
      <c r="J41" s="206">
        <v>0.2</v>
      </c>
      <c r="K41" s="205">
        <f t="shared" si="1"/>
        <v>770.11</v>
      </c>
      <c r="L41" s="203"/>
      <c r="M41" s="207"/>
      <c r="N41" s="203"/>
      <c r="O41" s="205">
        <f t="shared" si="2"/>
        <v>0</v>
      </c>
      <c r="P41" s="203"/>
      <c r="Q41" s="203"/>
      <c r="R41" s="206"/>
      <c r="S41" s="205"/>
      <c r="T41" s="205"/>
      <c r="U41" s="205"/>
      <c r="V41" s="205">
        <v>770.11</v>
      </c>
      <c r="W41" s="208"/>
      <c r="X41" s="205"/>
      <c r="Y41" s="205"/>
      <c r="Z41" s="209">
        <f>G41+I41+K41+O41+Q41+V41</f>
        <v>6160.8799999999992</v>
      </c>
      <c r="AA41" s="585"/>
      <c r="AB41" s="585"/>
    </row>
    <row r="42" spans="1:28" x14ac:dyDescent="0.3">
      <c r="A42" s="617"/>
      <c r="B42" s="289" t="s">
        <v>41</v>
      </c>
      <c r="C42" s="289">
        <v>14</v>
      </c>
      <c r="D42" s="289">
        <v>0.77800000000000002</v>
      </c>
      <c r="E42" s="210">
        <v>7701.1</v>
      </c>
      <c r="F42" s="203">
        <v>14</v>
      </c>
      <c r="G42" s="203">
        <f t="shared" si="4"/>
        <v>5989.74</v>
      </c>
      <c r="H42" s="204">
        <v>0.2</v>
      </c>
      <c r="I42" s="205">
        <f>ROUND(G42*H42,2)</f>
        <v>1197.95</v>
      </c>
      <c r="J42" s="206">
        <v>0.2</v>
      </c>
      <c r="K42" s="205">
        <f t="shared" si="1"/>
        <v>1197.95</v>
      </c>
      <c r="L42" s="203" t="s">
        <v>163</v>
      </c>
      <c r="M42" s="207">
        <v>0.15</v>
      </c>
      <c r="N42" s="203">
        <v>8</v>
      </c>
      <c r="O42" s="205">
        <f t="shared" si="2"/>
        <v>513.41</v>
      </c>
      <c r="P42" s="203"/>
      <c r="Q42" s="203"/>
      <c r="R42" s="206"/>
      <c r="S42" s="205"/>
      <c r="T42" s="205"/>
      <c r="U42" s="205"/>
      <c r="V42" s="205"/>
      <c r="W42" s="208"/>
      <c r="X42" s="205"/>
      <c r="Y42" s="205"/>
      <c r="Z42" s="209">
        <f t="shared" si="3"/>
        <v>8899.0499999999993</v>
      </c>
      <c r="AA42" s="588"/>
      <c r="AB42" s="588"/>
    </row>
    <row r="43" spans="1:28" ht="27.6" x14ac:dyDescent="0.3">
      <c r="A43" s="378" t="s">
        <v>43</v>
      </c>
      <c r="B43" s="289" t="s">
        <v>35</v>
      </c>
      <c r="C43" s="289">
        <v>14</v>
      </c>
      <c r="D43" s="289">
        <v>1</v>
      </c>
      <c r="E43" s="202">
        <v>7701.1</v>
      </c>
      <c r="F43" s="203">
        <v>18</v>
      </c>
      <c r="G43" s="203">
        <f t="shared" si="4"/>
        <v>7701.1</v>
      </c>
      <c r="H43" s="204">
        <v>0.3</v>
      </c>
      <c r="I43" s="205">
        <f t="shared" si="0"/>
        <v>2310.33</v>
      </c>
      <c r="J43" s="206">
        <v>0.2</v>
      </c>
      <c r="K43" s="205">
        <f t="shared" si="1"/>
        <v>1540.22</v>
      </c>
      <c r="L43" s="211" t="s">
        <v>164</v>
      </c>
      <c r="M43" s="207">
        <v>0.2</v>
      </c>
      <c r="N43" s="203">
        <v>18</v>
      </c>
      <c r="O43" s="205">
        <f t="shared" si="2"/>
        <v>1540.22</v>
      </c>
      <c r="P43" s="203"/>
      <c r="Q43" s="203">
        <f>ROUND(E43*25%,2)</f>
        <v>1925.28</v>
      </c>
      <c r="R43" s="206"/>
      <c r="S43" s="205"/>
      <c r="T43" s="205"/>
      <c r="U43" s="205"/>
      <c r="V43" s="205"/>
      <c r="W43" s="208"/>
      <c r="X43" s="205"/>
      <c r="Y43" s="205"/>
      <c r="Z43" s="209">
        <f t="shared" si="3"/>
        <v>15017.15</v>
      </c>
      <c r="AA43" s="330">
        <f t="shared" ref="AA43" si="5">Z43</f>
        <v>15017.15</v>
      </c>
      <c r="AB43" s="328">
        <f>AA43*12</f>
        <v>180205.8</v>
      </c>
    </row>
    <row r="44" spans="1:28" s="251" customFormat="1" x14ac:dyDescent="0.3">
      <c r="A44" s="615" t="s">
        <v>45</v>
      </c>
      <c r="B44" s="289"/>
      <c r="C44" s="289"/>
      <c r="D44" s="289"/>
      <c r="E44" s="202">
        <v>374.79</v>
      </c>
      <c r="F44" s="240"/>
      <c r="G44" s="261">
        <v>374.79</v>
      </c>
      <c r="H44" s="221">
        <v>0.3</v>
      </c>
      <c r="I44" s="224">
        <f>ROUND(G44*H44,2)</f>
        <v>112.44</v>
      </c>
      <c r="J44" s="222">
        <v>0.2</v>
      </c>
      <c r="K44" s="224">
        <f>ROUND(G44*J44,2)</f>
        <v>74.959999999999994</v>
      </c>
      <c r="L44" s="213"/>
      <c r="M44" s="213"/>
      <c r="N44" s="213"/>
      <c r="O44" s="213"/>
      <c r="P44" s="213"/>
      <c r="Q44" s="213"/>
      <c r="R44" s="213"/>
      <c r="S44" s="213"/>
      <c r="T44" s="213"/>
      <c r="U44" s="213"/>
      <c r="V44" s="213"/>
      <c r="W44" s="213"/>
      <c r="X44" s="213"/>
      <c r="Y44" s="234">
        <v>374.79</v>
      </c>
      <c r="Z44" s="281">
        <f>G44+I44+K44+O44+Q44</f>
        <v>562.19000000000005</v>
      </c>
      <c r="AA44" s="620">
        <f>Z44+Z45</f>
        <v>14124.68</v>
      </c>
      <c r="AB44" s="584">
        <f>AA44*12</f>
        <v>169496.16</v>
      </c>
    </row>
    <row r="45" spans="1:28" ht="38.4" customHeight="1" x14ac:dyDescent="0.3">
      <c r="A45" s="617"/>
      <c r="B45" s="289" t="s">
        <v>165</v>
      </c>
      <c r="C45" s="289">
        <v>14</v>
      </c>
      <c r="D45" s="289">
        <v>0.94</v>
      </c>
      <c r="E45" s="202">
        <v>7701.1</v>
      </c>
      <c r="F45" s="203">
        <v>16</v>
      </c>
      <c r="G45" s="203">
        <f t="shared" si="4"/>
        <v>6845.42</v>
      </c>
      <c r="H45" s="204">
        <v>0.3</v>
      </c>
      <c r="I45" s="205">
        <f t="shared" si="0"/>
        <v>2053.63</v>
      </c>
      <c r="J45" s="206">
        <v>0.2</v>
      </c>
      <c r="K45" s="205">
        <f t="shared" si="1"/>
        <v>1369.08</v>
      </c>
      <c r="L45" s="211" t="s">
        <v>164</v>
      </c>
      <c r="M45" s="207">
        <v>0.2</v>
      </c>
      <c r="N45" s="203">
        <v>16</v>
      </c>
      <c r="O45" s="205">
        <f t="shared" si="2"/>
        <v>1369.08</v>
      </c>
      <c r="P45" s="203"/>
      <c r="Q45" s="203">
        <f>ROUND(E45*25%,2)</f>
        <v>1925.28</v>
      </c>
      <c r="R45" s="206"/>
      <c r="S45" s="205"/>
      <c r="T45" s="205"/>
      <c r="U45" s="205"/>
      <c r="V45" s="205"/>
      <c r="W45" s="208"/>
      <c r="X45" s="205"/>
      <c r="Y45" s="205"/>
      <c r="Z45" s="209">
        <f>G45+I45+K45+O45+Q45</f>
        <v>13562.49</v>
      </c>
      <c r="AA45" s="585"/>
      <c r="AB45" s="585"/>
    </row>
    <row r="46" spans="1:28" ht="39.6" x14ac:dyDescent="0.3">
      <c r="A46" s="378" t="s">
        <v>50</v>
      </c>
      <c r="B46" s="289" t="s">
        <v>35</v>
      </c>
      <c r="C46" s="289">
        <v>14</v>
      </c>
      <c r="D46" s="289">
        <v>1.0269999999999999</v>
      </c>
      <c r="E46" s="202">
        <v>7701.1</v>
      </c>
      <c r="F46" s="203">
        <v>18.5</v>
      </c>
      <c r="G46" s="203">
        <f>ROUND((E46/18)*F46,2)</f>
        <v>7915.02</v>
      </c>
      <c r="H46" s="204">
        <v>0.3</v>
      </c>
      <c r="I46" s="205">
        <f t="shared" si="0"/>
        <v>2374.5100000000002</v>
      </c>
      <c r="J46" s="206">
        <v>0.2</v>
      </c>
      <c r="K46" s="205">
        <f t="shared" si="1"/>
        <v>1583</v>
      </c>
      <c r="L46" s="211" t="s">
        <v>164</v>
      </c>
      <c r="M46" s="207">
        <v>0.2</v>
      </c>
      <c r="N46" s="203">
        <v>18.5</v>
      </c>
      <c r="O46" s="205">
        <f t="shared" si="2"/>
        <v>1583</v>
      </c>
      <c r="P46" s="203"/>
      <c r="Q46" s="203">
        <f>ROUND(E46*25%,2)</f>
        <v>1925.28</v>
      </c>
      <c r="R46" s="206"/>
      <c r="S46" s="205"/>
      <c r="T46" s="205"/>
      <c r="U46" s="205"/>
      <c r="V46" s="205"/>
      <c r="W46" s="208"/>
      <c r="X46" s="205"/>
      <c r="Y46" s="205"/>
      <c r="Z46" s="219">
        <f>G46+I46+K46+O46+Q46</f>
        <v>15380.810000000001</v>
      </c>
      <c r="AA46" s="330">
        <f t="shared" ref="AA46:AA53" si="6">Z46</f>
        <v>15380.810000000001</v>
      </c>
      <c r="AB46" s="329">
        <f t="shared" ref="AB46:AB54" si="7">AA46*12</f>
        <v>184569.72000000003</v>
      </c>
    </row>
    <row r="47" spans="1:28" ht="28.8" x14ac:dyDescent="0.3">
      <c r="A47" s="378" t="s">
        <v>52</v>
      </c>
      <c r="B47" s="289" t="s">
        <v>165</v>
      </c>
      <c r="C47" s="289">
        <v>14</v>
      </c>
      <c r="D47" s="289">
        <v>0.97199999999999998</v>
      </c>
      <c r="E47" s="202">
        <v>7701.1</v>
      </c>
      <c r="F47" s="203">
        <v>17.5</v>
      </c>
      <c r="G47" s="203">
        <f>ROUND(((E47/18)*F47)+Y47,2)</f>
        <v>8130.68</v>
      </c>
      <c r="H47" s="204">
        <v>0.3</v>
      </c>
      <c r="I47" s="205">
        <f>ROUND(G47*H47,2)</f>
        <v>2439.1999999999998</v>
      </c>
      <c r="J47" s="206">
        <v>0.2</v>
      </c>
      <c r="K47" s="205">
        <f t="shared" si="1"/>
        <v>1626.14</v>
      </c>
      <c r="L47" s="211" t="s">
        <v>164</v>
      </c>
      <c r="M47" s="207">
        <v>0.2</v>
      </c>
      <c r="N47" s="203">
        <v>17.5</v>
      </c>
      <c r="O47" s="205">
        <f t="shared" si="2"/>
        <v>1497.44</v>
      </c>
      <c r="P47" s="203"/>
      <c r="Q47" s="203">
        <f>ROUND(E47*25%,2)</f>
        <v>1925.28</v>
      </c>
      <c r="R47" s="206"/>
      <c r="S47" s="205"/>
      <c r="T47" s="205"/>
      <c r="U47" s="205"/>
      <c r="V47" s="205"/>
      <c r="W47" s="208"/>
      <c r="X47" s="212" t="s">
        <v>195</v>
      </c>
      <c r="Y47" s="205">
        <v>643.5</v>
      </c>
      <c r="Z47" s="219">
        <f>G47+I47+K47+O47+Q47+S47+Y44</f>
        <v>15993.530000000002</v>
      </c>
      <c r="AA47" s="408">
        <f>Z47</f>
        <v>15993.530000000002</v>
      </c>
      <c r="AB47" s="408">
        <f t="shared" si="7"/>
        <v>191922.36000000004</v>
      </c>
    </row>
    <row r="48" spans="1:28" ht="27.6" x14ac:dyDescent="0.3">
      <c r="A48" s="378" t="s">
        <v>55</v>
      </c>
      <c r="B48" s="289" t="s">
        <v>56</v>
      </c>
      <c r="C48" s="289">
        <v>14</v>
      </c>
      <c r="D48" s="289">
        <v>1</v>
      </c>
      <c r="E48" s="202">
        <v>7701.1</v>
      </c>
      <c r="F48" s="203">
        <v>18</v>
      </c>
      <c r="G48" s="203">
        <f t="shared" si="4"/>
        <v>7701.1</v>
      </c>
      <c r="H48" s="204">
        <v>0.2</v>
      </c>
      <c r="I48" s="205">
        <f t="shared" si="0"/>
        <v>1540.22</v>
      </c>
      <c r="J48" s="206">
        <v>0.2</v>
      </c>
      <c r="K48" s="205">
        <f>ROUND(E48*J48,2)</f>
        <v>1540.22</v>
      </c>
      <c r="L48" s="211" t="s">
        <v>56</v>
      </c>
      <c r="M48" s="207">
        <v>0.1</v>
      </c>
      <c r="N48" s="203">
        <v>18</v>
      </c>
      <c r="O48" s="205">
        <f t="shared" si="2"/>
        <v>770.11</v>
      </c>
      <c r="P48" s="203"/>
      <c r="Q48" s="203">
        <f>ROUND(E48*25%,2)</f>
        <v>1925.28</v>
      </c>
      <c r="R48" s="206"/>
      <c r="S48" s="205"/>
      <c r="T48" s="205"/>
      <c r="U48" s="205"/>
      <c r="V48" s="205"/>
      <c r="W48" s="208"/>
      <c r="X48" s="205"/>
      <c r="Y48" s="205"/>
      <c r="Z48" s="209">
        <f>G48+I48+K48+O48+Q48</f>
        <v>13476.93</v>
      </c>
      <c r="AA48" s="330">
        <f t="shared" si="6"/>
        <v>13476.93</v>
      </c>
      <c r="AB48" s="330">
        <f t="shared" si="7"/>
        <v>161723.16</v>
      </c>
    </row>
    <row r="49" spans="1:28" ht="39.6" x14ac:dyDescent="0.3">
      <c r="A49" s="378" t="s">
        <v>58</v>
      </c>
      <c r="B49" s="289" t="s">
        <v>59</v>
      </c>
      <c r="C49" s="289">
        <v>14</v>
      </c>
      <c r="D49" s="289">
        <v>0.44400000000000001</v>
      </c>
      <c r="E49" s="202">
        <v>8856.26</v>
      </c>
      <c r="F49" s="203">
        <v>8</v>
      </c>
      <c r="G49" s="203">
        <f>ROUND((E49/18)*F49,2)</f>
        <v>3936.12</v>
      </c>
      <c r="H49" s="204">
        <v>0.3</v>
      </c>
      <c r="I49" s="205">
        <f t="shared" si="0"/>
        <v>1180.8399999999999</v>
      </c>
      <c r="J49" s="206">
        <v>0.2</v>
      </c>
      <c r="K49" s="205">
        <f>ROUND(G49*J49,2)</f>
        <v>787.22</v>
      </c>
      <c r="L49" s="211" t="s">
        <v>59</v>
      </c>
      <c r="M49" s="207">
        <v>0.1</v>
      </c>
      <c r="N49" s="203">
        <v>8</v>
      </c>
      <c r="O49" s="205">
        <f t="shared" si="2"/>
        <v>393.61</v>
      </c>
      <c r="P49" s="203"/>
      <c r="Q49" s="203"/>
      <c r="R49" s="206"/>
      <c r="S49" s="205"/>
      <c r="T49" s="205"/>
      <c r="U49" s="205"/>
      <c r="V49" s="205"/>
      <c r="W49" s="208"/>
      <c r="X49" s="205"/>
      <c r="Y49" s="205"/>
      <c r="Z49" s="209">
        <f>G49+I49+K49+O49+Q49</f>
        <v>6297.79</v>
      </c>
      <c r="AA49" s="330">
        <f t="shared" si="6"/>
        <v>6297.79</v>
      </c>
      <c r="AB49" s="330">
        <f t="shared" si="7"/>
        <v>75573.48</v>
      </c>
    </row>
    <row r="50" spans="1:28" ht="39.6" x14ac:dyDescent="0.3">
      <c r="A50" s="378" t="s">
        <v>61</v>
      </c>
      <c r="B50" s="289" t="s">
        <v>59</v>
      </c>
      <c r="C50" s="289">
        <v>13</v>
      </c>
      <c r="D50" s="289">
        <v>1.111</v>
      </c>
      <c r="E50" s="202">
        <v>7223.7</v>
      </c>
      <c r="F50" s="203">
        <v>20</v>
      </c>
      <c r="G50" s="203">
        <f t="shared" si="4"/>
        <v>8026.33</v>
      </c>
      <c r="H50" s="204">
        <v>0.1</v>
      </c>
      <c r="I50" s="205">
        <f>ROUND(G50*H50,2)</f>
        <v>802.63</v>
      </c>
      <c r="J50" s="206">
        <v>0.2</v>
      </c>
      <c r="K50" s="205">
        <f t="shared" ref="K50:K93" si="8">ROUND(G50*J50,2)</f>
        <v>1605.27</v>
      </c>
      <c r="L50" s="211" t="s">
        <v>59</v>
      </c>
      <c r="M50" s="207">
        <v>0.1</v>
      </c>
      <c r="N50" s="203">
        <v>20</v>
      </c>
      <c r="O50" s="205">
        <f t="shared" si="2"/>
        <v>802.63</v>
      </c>
      <c r="P50" s="203"/>
      <c r="Q50" s="203">
        <f>ROUND(E50*25%,2)</f>
        <v>1805.93</v>
      </c>
      <c r="R50" s="206"/>
      <c r="S50" s="205"/>
      <c r="T50" s="205"/>
      <c r="U50" s="205"/>
      <c r="V50" s="205"/>
      <c r="W50" s="208"/>
      <c r="X50" s="205"/>
      <c r="Y50" s="205"/>
      <c r="Z50" s="209">
        <f>G50+I50+K50+O50+Q50</f>
        <v>13042.789999999999</v>
      </c>
      <c r="AA50" s="330">
        <f t="shared" si="6"/>
        <v>13042.789999999999</v>
      </c>
      <c r="AB50" s="330">
        <f t="shared" si="7"/>
        <v>156513.47999999998</v>
      </c>
    </row>
    <row r="51" spans="1:28" ht="39.6" x14ac:dyDescent="0.3">
      <c r="A51" s="378" t="s">
        <v>63</v>
      </c>
      <c r="B51" s="289" t="s">
        <v>167</v>
      </c>
      <c r="C51" s="289">
        <v>12</v>
      </c>
      <c r="D51" s="289">
        <v>1.028</v>
      </c>
      <c r="E51" s="202">
        <v>6746.3</v>
      </c>
      <c r="F51" s="203">
        <v>18.5</v>
      </c>
      <c r="G51" s="203">
        <f t="shared" si="4"/>
        <v>6933.7</v>
      </c>
      <c r="H51" s="204">
        <v>0.1</v>
      </c>
      <c r="I51" s="205">
        <f t="shared" si="0"/>
        <v>693.37</v>
      </c>
      <c r="J51" s="206">
        <v>0.2</v>
      </c>
      <c r="K51" s="205">
        <f t="shared" si="8"/>
        <v>1386.74</v>
      </c>
      <c r="L51" s="211" t="s">
        <v>56</v>
      </c>
      <c r="M51" s="207">
        <v>0.1</v>
      </c>
      <c r="N51" s="203">
        <v>6</v>
      </c>
      <c r="O51" s="205">
        <f>ROUND(((E51/18)*N51)*M51,2)</f>
        <v>224.88</v>
      </c>
      <c r="P51" s="203"/>
      <c r="Q51" s="203"/>
      <c r="R51" s="206"/>
      <c r="S51" s="205"/>
      <c r="T51" s="205"/>
      <c r="U51" s="205"/>
      <c r="V51" s="205"/>
      <c r="W51" s="208"/>
      <c r="X51" s="205"/>
      <c r="Y51" s="205"/>
      <c r="Z51" s="209">
        <f>G51+I51+K51+O51+Q51</f>
        <v>9238.6899999999987</v>
      </c>
      <c r="AA51" s="330">
        <f t="shared" si="6"/>
        <v>9238.6899999999987</v>
      </c>
      <c r="AB51" s="330">
        <f t="shared" si="7"/>
        <v>110864.27999999998</v>
      </c>
    </row>
    <row r="52" spans="1:28" ht="26.4" x14ac:dyDescent="0.3">
      <c r="A52" s="378" t="s">
        <v>66</v>
      </c>
      <c r="B52" s="289" t="s">
        <v>29</v>
      </c>
      <c r="C52" s="289">
        <v>14</v>
      </c>
      <c r="D52" s="289">
        <v>1.111</v>
      </c>
      <c r="E52" s="202">
        <v>7701.1</v>
      </c>
      <c r="F52" s="203">
        <v>20</v>
      </c>
      <c r="G52" s="203">
        <f t="shared" si="4"/>
        <v>8556.7800000000007</v>
      </c>
      <c r="H52" s="204">
        <v>0.3</v>
      </c>
      <c r="I52" s="205">
        <f t="shared" si="0"/>
        <v>2567.0300000000002</v>
      </c>
      <c r="J52" s="206">
        <v>0.2</v>
      </c>
      <c r="K52" s="205">
        <f t="shared" si="8"/>
        <v>1711.36</v>
      </c>
      <c r="L52" s="203" t="s">
        <v>163</v>
      </c>
      <c r="M52" s="207">
        <v>0.15</v>
      </c>
      <c r="N52" s="203">
        <v>20</v>
      </c>
      <c r="O52" s="205">
        <f t="shared" si="2"/>
        <v>1283.52</v>
      </c>
      <c r="P52" s="203"/>
      <c r="Q52" s="203"/>
      <c r="R52" s="206"/>
      <c r="S52" s="205"/>
      <c r="T52" s="205"/>
      <c r="U52" s="205"/>
      <c r="V52" s="205"/>
      <c r="W52" s="208"/>
      <c r="X52" s="205"/>
      <c r="Y52" s="205"/>
      <c r="Z52" s="209">
        <f>G52+I52+K52+O52+Q52</f>
        <v>14118.690000000002</v>
      </c>
      <c r="AA52" s="330">
        <f t="shared" si="6"/>
        <v>14118.690000000002</v>
      </c>
      <c r="AB52" s="330">
        <f t="shared" si="7"/>
        <v>169424.28000000003</v>
      </c>
    </row>
    <row r="53" spans="1:28" ht="39.6" x14ac:dyDescent="0.3">
      <c r="A53" s="378" t="s">
        <v>70</v>
      </c>
      <c r="B53" s="289" t="s">
        <v>71</v>
      </c>
      <c r="C53" s="289">
        <v>14</v>
      </c>
      <c r="D53" s="289">
        <v>1.444</v>
      </c>
      <c r="E53" s="202">
        <v>7701.1</v>
      </c>
      <c r="F53" s="203">
        <v>26</v>
      </c>
      <c r="G53" s="203">
        <f>ROUND((E53/18)*F53,2)</f>
        <v>11123.81</v>
      </c>
      <c r="H53" s="204">
        <v>0.3</v>
      </c>
      <c r="I53" s="205">
        <f t="shared" si="0"/>
        <v>3337.14</v>
      </c>
      <c r="J53" s="206">
        <v>0.2</v>
      </c>
      <c r="K53" s="205">
        <f t="shared" si="8"/>
        <v>2224.7600000000002</v>
      </c>
      <c r="L53" s="203"/>
      <c r="M53" s="207"/>
      <c r="N53" s="203"/>
      <c r="O53" s="205">
        <f t="shared" si="2"/>
        <v>0</v>
      </c>
      <c r="P53" s="203"/>
      <c r="Q53" s="203">
        <f>ROUND(E53*25%,2)</f>
        <v>1925.28</v>
      </c>
      <c r="R53" s="206">
        <v>0.1</v>
      </c>
      <c r="S53" s="205">
        <f>ROUND(E53*R53,2)</f>
        <v>770.11</v>
      </c>
      <c r="T53" s="205"/>
      <c r="U53" s="205"/>
      <c r="V53" s="205"/>
      <c r="W53" s="208"/>
      <c r="X53" s="205"/>
      <c r="Y53" s="205"/>
      <c r="Z53" s="209">
        <f t="shared" ref="Z53:Z66" si="9">G53+I53+K53+O53+Q53+S53</f>
        <v>19381.099999999999</v>
      </c>
      <c r="AA53" s="330">
        <f t="shared" si="6"/>
        <v>19381.099999999999</v>
      </c>
      <c r="AB53" s="330">
        <f t="shared" si="7"/>
        <v>232573.19999999998</v>
      </c>
    </row>
    <row r="54" spans="1:28" ht="17.399999999999999" customHeight="1" x14ac:dyDescent="0.3">
      <c r="A54" s="619" t="s">
        <v>73</v>
      </c>
      <c r="B54" s="289" t="s">
        <v>74</v>
      </c>
      <c r="C54" s="289">
        <v>14</v>
      </c>
      <c r="D54" s="289">
        <v>0.77</v>
      </c>
      <c r="E54" s="202">
        <v>8856.26</v>
      </c>
      <c r="F54" s="203">
        <v>14</v>
      </c>
      <c r="G54" s="203">
        <f t="shared" si="4"/>
        <v>6888.2</v>
      </c>
      <c r="H54" s="204">
        <v>0.3</v>
      </c>
      <c r="I54" s="205">
        <f t="shared" si="0"/>
        <v>2066.46</v>
      </c>
      <c r="J54" s="206">
        <v>0.2</v>
      </c>
      <c r="K54" s="205">
        <f t="shared" si="8"/>
        <v>1377.64</v>
      </c>
      <c r="L54" s="203"/>
      <c r="M54" s="207"/>
      <c r="N54" s="203"/>
      <c r="O54" s="205">
        <f t="shared" si="2"/>
        <v>0</v>
      </c>
      <c r="P54" s="203"/>
      <c r="Q54" s="203"/>
      <c r="R54" s="206">
        <v>0.1</v>
      </c>
      <c r="S54" s="205">
        <f>ROUND(E54*R54,2)</f>
        <v>885.63</v>
      </c>
      <c r="T54" s="205"/>
      <c r="U54" s="205"/>
      <c r="V54" s="205"/>
      <c r="W54" s="208"/>
      <c r="X54" s="205"/>
      <c r="Y54" s="205"/>
      <c r="Z54" s="209">
        <f t="shared" si="9"/>
        <v>11217.929999999998</v>
      </c>
      <c r="AA54" s="584">
        <f>Z54+Z55</f>
        <v>12262.739999999998</v>
      </c>
      <c r="AB54" s="584">
        <f t="shared" si="7"/>
        <v>147152.87999999998</v>
      </c>
    </row>
    <row r="55" spans="1:28" ht="21.6" customHeight="1" x14ac:dyDescent="0.3">
      <c r="A55" s="619"/>
      <c r="B55" s="289"/>
      <c r="C55" s="289">
        <v>11</v>
      </c>
      <c r="D55" s="289">
        <v>0.11</v>
      </c>
      <c r="E55" s="202">
        <v>6268.9</v>
      </c>
      <c r="F55" s="203">
        <v>2</v>
      </c>
      <c r="G55" s="203">
        <f t="shared" si="4"/>
        <v>696.54</v>
      </c>
      <c r="H55" s="204">
        <v>0.3</v>
      </c>
      <c r="I55" s="205">
        <f t="shared" ref="I55:I61" si="10">ROUND(G55*H55,2)</f>
        <v>208.96</v>
      </c>
      <c r="J55" s="206">
        <v>0.2</v>
      </c>
      <c r="K55" s="205">
        <f t="shared" si="8"/>
        <v>139.31</v>
      </c>
      <c r="L55" s="203"/>
      <c r="M55" s="207"/>
      <c r="N55" s="203"/>
      <c r="O55" s="205">
        <f t="shared" si="2"/>
        <v>0</v>
      </c>
      <c r="P55" s="203"/>
      <c r="Q55" s="203"/>
      <c r="R55" s="206"/>
      <c r="S55" s="205"/>
      <c r="T55" s="205"/>
      <c r="U55" s="205"/>
      <c r="V55" s="205"/>
      <c r="W55" s="208"/>
      <c r="X55" s="205"/>
      <c r="Y55" s="205"/>
      <c r="Z55" s="209">
        <f t="shared" si="9"/>
        <v>1044.81</v>
      </c>
      <c r="AA55" s="588"/>
      <c r="AB55" s="588"/>
    </row>
    <row r="56" spans="1:28" ht="26.4" x14ac:dyDescent="0.3">
      <c r="A56" s="378" t="s">
        <v>76</v>
      </c>
      <c r="B56" s="289" t="s">
        <v>77</v>
      </c>
      <c r="C56" s="289">
        <v>14</v>
      </c>
      <c r="D56" s="289">
        <v>1.1100000000000001</v>
      </c>
      <c r="E56" s="202">
        <v>7701.1</v>
      </c>
      <c r="F56" s="203">
        <v>20</v>
      </c>
      <c r="G56" s="203">
        <f t="shared" si="4"/>
        <v>8556.7800000000007</v>
      </c>
      <c r="H56" s="204">
        <v>0.3</v>
      </c>
      <c r="I56" s="205">
        <f t="shared" si="10"/>
        <v>2567.0300000000002</v>
      </c>
      <c r="J56" s="206">
        <v>0.2</v>
      </c>
      <c r="K56" s="205">
        <f t="shared" si="8"/>
        <v>1711.36</v>
      </c>
      <c r="L56" s="203"/>
      <c r="M56" s="207"/>
      <c r="N56" s="203"/>
      <c r="O56" s="205">
        <f t="shared" si="2"/>
        <v>0</v>
      </c>
      <c r="P56" s="203"/>
      <c r="Q56" s="203">
        <f>ROUND(E56*25%,2)</f>
        <v>1925.28</v>
      </c>
      <c r="R56" s="206">
        <v>0.1</v>
      </c>
      <c r="S56" s="205">
        <f>ROUND(E56*R56,2)</f>
        <v>770.11</v>
      </c>
      <c r="T56" s="205"/>
      <c r="U56" s="205"/>
      <c r="V56" s="205"/>
      <c r="W56" s="208"/>
      <c r="X56" s="205"/>
      <c r="Y56" s="205"/>
      <c r="Z56" s="209">
        <f t="shared" si="9"/>
        <v>15530.560000000003</v>
      </c>
      <c r="AA56" s="330">
        <f>Z56</f>
        <v>15530.560000000003</v>
      </c>
      <c r="AB56" s="330">
        <f>AA56*12</f>
        <v>186366.72000000003</v>
      </c>
    </row>
    <row r="57" spans="1:28" ht="26.4" x14ac:dyDescent="0.3">
      <c r="A57" s="378" t="s">
        <v>79</v>
      </c>
      <c r="B57" s="289" t="s">
        <v>64</v>
      </c>
      <c r="C57" s="289">
        <v>14</v>
      </c>
      <c r="D57" s="289">
        <v>0.77800000000000002</v>
      </c>
      <c r="E57" s="202">
        <v>7701.1</v>
      </c>
      <c r="F57" s="203">
        <v>14</v>
      </c>
      <c r="G57" s="203">
        <f>ROUND((E57/18)*F57,2)</f>
        <v>5989.74</v>
      </c>
      <c r="H57" s="204">
        <v>0.3</v>
      </c>
      <c r="I57" s="205">
        <f t="shared" si="10"/>
        <v>1796.92</v>
      </c>
      <c r="J57" s="206">
        <v>0.2</v>
      </c>
      <c r="K57" s="205">
        <f t="shared" si="8"/>
        <v>1197.95</v>
      </c>
      <c r="L57" s="203"/>
      <c r="M57" s="207"/>
      <c r="N57" s="203"/>
      <c r="O57" s="205">
        <f t="shared" si="2"/>
        <v>0</v>
      </c>
      <c r="P57" s="203"/>
      <c r="Q57" s="203"/>
      <c r="R57" s="206"/>
      <c r="S57" s="205"/>
      <c r="T57" s="205"/>
      <c r="U57" s="205"/>
      <c r="V57" s="205"/>
      <c r="W57" s="208"/>
      <c r="X57" s="205"/>
      <c r="Y57" s="205"/>
      <c r="Z57" s="209">
        <f t="shared" si="9"/>
        <v>8984.61</v>
      </c>
      <c r="AA57" s="330">
        <f>Z57</f>
        <v>8984.61</v>
      </c>
      <c r="AB57" s="330">
        <f>AA57*12</f>
        <v>107815.32</v>
      </c>
    </row>
    <row r="58" spans="1:28" ht="19.2" customHeight="1" x14ac:dyDescent="0.3">
      <c r="A58" s="619" t="s">
        <v>80</v>
      </c>
      <c r="B58" s="289" t="s">
        <v>81</v>
      </c>
      <c r="C58" s="289">
        <v>14</v>
      </c>
      <c r="D58" s="289">
        <v>0.5</v>
      </c>
      <c r="E58" s="202">
        <v>7701.1</v>
      </c>
      <c r="F58" s="203">
        <v>9</v>
      </c>
      <c r="G58" s="203">
        <f t="shared" si="4"/>
        <v>3850.55</v>
      </c>
      <c r="H58" s="204">
        <v>0.3</v>
      </c>
      <c r="I58" s="205">
        <f t="shared" si="10"/>
        <v>1155.17</v>
      </c>
      <c r="J58" s="206">
        <v>0.2</v>
      </c>
      <c r="K58" s="205">
        <f t="shared" si="8"/>
        <v>770.11</v>
      </c>
      <c r="L58" s="203"/>
      <c r="M58" s="207"/>
      <c r="N58" s="203"/>
      <c r="O58" s="205">
        <f t="shared" si="2"/>
        <v>0</v>
      </c>
      <c r="P58" s="203"/>
      <c r="Q58" s="203">
        <f>ROUND(E58*25%,2)</f>
        <v>1925.28</v>
      </c>
      <c r="R58" s="206"/>
      <c r="S58" s="205"/>
      <c r="T58" s="205"/>
      <c r="U58" s="205"/>
      <c r="V58" s="205"/>
      <c r="W58" s="208"/>
      <c r="X58" s="205"/>
      <c r="Y58" s="205"/>
      <c r="Z58" s="209">
        <f t="shared" si="9"/>
        <v>7701.11</v>
      </c>
      <c r="AA58" s="584">
        <f>Z58+Z59</f>
        <v>12402.79</v>
      </c>
      <c r="AB58" s="584">
        <f>AA58*12</f>
        <v>148833.48000000001</v>
      </c>
    </row>
    <row r="59" spans="1:28" ht="18" customHeight="1" x14ac:dyDescent="0.3">
      <c r="A59" s="619"/>
      <c r="B59" s="289" t="s">
        <v>83</v>
      </c>
      <c r="C59" s="289">
        <v>11</v>
      </c>
      <c r="D59" s="289">
        <v>0.5</v>
      </c>
      <c r="E59" s="202">
        <v>6268.9</v>
      </c>
      <c r="F59" s="203">
        <v>9</v>
      </c>
      <c r="G59" s="203">
        <f t="shared" si="4"/>
        <v>3134.45</v>
      </c>
      <c r="H59" s="204">
        <v>0.3</v>
      </c>
      <c r="I59" s="205">
        <f t="shared" si="10"/>
        <v>940.34</v>
      </c>
      <c r="J59" s="206">
        <v>0.2</v>
      </c>
      <c r="K59" s="205">
        <f t="shared" si="8"/>
        <v>626.89</v>
      </c>
      <c r="L59" s="203"/>
      <c r="M59" s="207"/>
      <c r="N59" s="203"/>
      <c r="O59" s="205">
        <f t="shared" si="2"/>
        <v>0</v>
      </c>
      <c r="P59" s="203"/>
      <c r="Q59" s="203"/>
      <c r="R59" s="206"/>
      <c r="S59" s="205"/>
      <c r="T59" s="205"/>
      <c r="U59" s="205"/>
      <c r="V59" s="205"/>
      <c r="W59" s="208"/>
      <c r="X59" s="205"/>
      <c r="Y59" s="205"/>
      <c r="Z59" s="209">
        <f t="shared" si="9"/>
        <v>4701.68</v>
      </c>
      <c r="AA59" s="588"/>
      <c r="AB59" s="588"/>
    </row>
    <row r="60" spans="1:28" ht="39.6" x14ac:dyDescent="0.3">
      <c r="A60" s="378" t="s">
        <v>84</v>
      </c>
      <c r="B60" s="289" t="s">
        <v>168</v>
      </c>
      <c r="C60" s="289">
        <v>14</v>
      </c>
      <c r="D60" s="289">
        <v>1</v>
      </c>
      <c r="E60" s="202">
        <v>7701.1</v>
      </c>
      <c r="F60" s="203">
        <v>18</v>
      </c>
      <c r="G60" s="203">
        <f>ROUND(((E60/18)*F60)+Y60,2)</f>
        <v>8344.6</v>
      </c>
      <c r="H60" s="204">
        <v>0.3</v>
      </c>
      <c r="I60" s="205">
        <f t="shared" si="10"/>
        <v>2503.38</v>
      </c>
      <c r="J60" s="206">
        <v>0.2</v>
      </c>
      <c r="K60" s="205">
        <f t="shared" si="8"/>
        <v>1668.92</v>
      </c>
      <c r="L60" s="203"/>
      <c r="M60" s="207"/>
      <c r="N60" s="203"/>
      <c r="O60" s="205">
        <f>ROUND(((E60/18)*N60)*M60,2)</f>
        <v>0</v>
      </c>
      <c r="P60" s="203"/>
      <c r="Q60" s="203"/>
      <c r="R60" s="206"/>
      <c r="S60" s="205"/>
      <c r="T60" s="205"/>
      <c r="U60" s="205"/>
      <c r="V60" s="205"/>
      <c r="W60" s="208"/>
      <c r="X60" s="212" t="s">
        <v>195</v>
      </c>
      <c r="Y60" s="205">
        <v>643.5</v>
      </c>
      <c r="Z60" s="209">
        <f t="shared" si="9"/>
        <v>12516.9</v>
      </c>
      <c r="AA60" s="330">
        <f t="shared" ref="AA60:AA67" si="11">Z60</f>
        <v>12516.9</v>
      </c>
      <c r="AB60" s="330">
        <f t="shared" ref="AB60:AB68" si="12">AA60*12</f>
        <v>150202.79999999999</v>
      </c>
    </row>
    <row r="61" spans="1:28" ht="30.6" customHeight="1" x14ac:dyDescent="0.3">
      <c r="A61" s="378" t="s">
        <v>87</v>
      </c>
      <c r="B61" s="289" t="s">
        <v>168</v>
      </c>
      <c r="C61" s="289">
        <v>14</v>
      </c>
      <c r="D61" s="289">
        <v>1</v>
      </c>
      <c r="E61" s="202">
        <v>7701.1</v>
      </c>
      <c r="F61" s="203">
        <v>18</v>
      </c>
      <c r="G61" s="203">
        <f t="shared" si="4"/>
        <v>7701.1</v>
      </c>
      <c r="H61" s="204">
        <v>0.2</v>
      </c>
      <c r="I61" s="205">
        <f t="shared" si="10"/>
        <v>1540.22</v>
      </c>
      <c r="J61" s="206">
        <v>0.2</v>
      </c>
      <c r="K61" s="205">
        <f>ROUND(G61*J61,2)</f>
        <v>1540.22</v>
      </c>
      <c r="L61" s="203"/>
      <c r="M61" s="207"/>
      <c r="N61" s="203"/>
      <c r="O61" s="205">
        <f t="shared" si="2"/>
        <v>0</v>
      </c>
      <c r="P61" s="203"/>
      <c r="Q61" s="203"/>
      <c r="R61" s="206"/>
      <c r="S61" s="205"/>
      <c r="T61" s="205"/>
      <c r="U61" s="205"/>
      <c r="V61" s="205"/>
      <c r="W61" s="208"/>
      <c r="X61" s="205"/>
      <c r="Y61" s="205"/>
      <c r="Z61" s="209">
        <f t="shared" si="9"/>
        <v>10781.539999999999</v>
      </c>
      <c r="AA61" s="330">
        <f t="shared" si="11"/>
        <v>10781.539999999999</v>
      </c>
      <c r="AB61" s="330">
        <f t="shared" si="12"/>
        <v>129378.47999999998</v>
      </c>
    </row>
    <row r="62" spans="1:28" ht="30" customHeight="1" x14ac:dyDescent="0.3">
      <c r="A62" s="378" t="s">
        <v>88</v>
      </c>
      <c r="B62" s="289" t="s">
        <v>168</v>
      </c>
      <c r="C62" s="289">
        <v>12</v>
      </c>
      <c r="D62" s="289">
        <v>1</v>
      </c>
      <c r="E62" s="202">
        <v>6746.3</v>
      </c>
      <c r="F62" s="203">
        <v>18</v>
      </c>
      <c r="G62" s="203">
        <f t="shared" si="4"/>
        <v>6746.3</v>
      </c>
      <c r="H62" s="204">
        <v>0.1</v>
      </c>
      <c r="I62" s="205">
        <f t="shared" ref="I62:I67" si="13">ROUND(G62*H62,2)</f>
        <v>674.63</v>
      </c>
      <c r="J62" s="206">
        <v>0.2</v>
      </c>
      <c r="K62" s="205">
        <f t="shared" si="8"/>
        <v>1349.26</v>
      </c>
      <c r="L62" s="203"/>
      <c r="M62" s="207"/>
      <c r="N62" s="203"/>
      <c r="O62" s="205">
        <f t="shared" si="2"/>
        <v>0</v>
      </c>
      <c r="P62" s="203"/>
      <c r="Q62" s="203"/>
      <c r="R62" s="206"/>
      <c r="S62" s="205"/>
      <c r="T62" s="205"/>
      <c r="U62" s="205"/>
      <c r="V62" s="205"/>
      <c r="W62" s="208"/>
      <c r="X62" s="205"/>
      <c r="Y62" s="205"/>
      <c r="Z62" s="209">
        <f t="shared" si="9"/>
        <v>8770.19</v>
      </c>
      <c r="AA62" s="330">
        <f t="shared" si="11"/>
        <v>8770.19</v>
      </c>
      <c r="AB62" s="330">
        <f t="shared" si="12"/>
        <v>105242.28</v>
      </c>
    </row>
    <row r="63" spans="1:28" ht="30" customHeight="1" x14ac:dyDescent="0.3">
      <c r="A63" s="378" t="s">
        <v>89</v>
      </c>
      <c r="B63" s="289" t="s">
        <v>170</v>
      </c>
      <c r="C63" s="289">
        <v>14</v>
      </c>
      <c r="D63" s="289">
        <v>0.55500000000000005</v>
      </c>
      <c r="E63" s="202">
        <v>7701.1</v>
      </c>
      <c r="F63" s="203">
        <v>10</v>
      </c>
      <c r="G63" s="203">
        <f>ROUND(((E63/18)*F63)+Y63,2)</f>
        <v>5027.99</v>
      </c>
      <c r="H63" s="204">
        <v>0.3</v>
      </c>
      <c r="I63" s="205">
        <f t="shared" si="13"/>
        <v>1508.4</v>
      </c>
      <c r="J63" s="206">
        <v>0.2</v>
      </c>
      <c r="K63" s="205">
        <f t="shared" si="8"/>
        <v>1005.6</v>
      </c>
      <c r="L63" s="203"/>
      <c r="M63" s="207"/>
      <c r="N63" s="203"/>
      <c r="O63" s="205">
        <f t="shared" si="2"/>
        <v>0</v>
      </c>
      <c r="P63" s="203"/>
      <c r="Q63" s="203"/>
      <c r="R63" s="206"/>
      <c r="S63" s="205"/>
      <c r="T63" s="205"/>
      <c r="U63" s="205"/>
      <c r="V63" s="205"/>
      <c r="W63" s="208"/>
      <c r="X63" s="212" t="s">
        <v>195</v>
      </c>
      <c r="Y63" s="205">
        <v>749.6</v>
      </c>
      <c r="Z63" s="209">
        <f t="shared" si="9"/>
        <v>7541.99</v>
      </c>
      <c r="AA63" s="330">
        <f t="shared" si="11"/>
        <v>7541.99</v>
      </c>
      <c r="AB63" s="330">
        <f t="shared" si="12"/>
        <v>90503.88</v>
      </c>
    </row>
    <row r="64" spans="1:28" ht="39" customHeight="1" x14ac:dyDescent="0.3">
      <c r="A64" s="378" t="s">
        <v>92</v>
      </c>
      <c r="B64" s="289" t="s">
        <v>171</v>
      </c>
      <c r="C64" s="289">
        <v>14</v>
      </c>
      <c r="D64" s="289">
        <v>1.0549999999999999</v>
      </c>
      <c r="E64" s="202">
        <v>7701.1</v>
      </c>
      <c r="F64" s="203">
        <v>19</v>
      </c>
      <c r="G64" s="203">
        <f>ROUND((E64/18)*F64,2)</f>
        <v>8128.94</v>
      </c>
      <c r="H64" s="204">
        <v>0.3</v>
      </c>
      <c r="I64" s="205">
        <f t="shared" si="13"/>
        <v>2438.6799999999998</v>
      </c>
      <c r="J64" s="206">
        <v>0.2</v>
      </c>
      <c r="K64" s="205">
        <f t="shared" si="8"/>
        <v>1625.79</v>
      </c>
      <c r="L64" s="203"/>
      <c r="M64" s="207"/>
      <c r="N64" s="203"/>
      <c r="O64" s="205">
        <f>ROUND(((E64/18)*N64)*M64,2)</f>
        <v>0</v>
      </c>
      <c r="P64" s="203"/>
      <c r="Q64" s="203">
        <f>ROUND(E64*25%,2)</f>
        <v>1925.28</v>
      </c>
      <c r="R64" s="206">
        <v>0.1</v>
      </c>
      <c r="S64" s="205">
        <f>ROUND(E64*R64,2)</f>
        <v>770.11</v>
      </c>
      <c r="T64" s="205"/>
      <c r="U64" s="205"/>
      <c r="V64" s="205"/>
      <c r="W64" s="208"/>
      <c r="X64" s="205"/>
      <c r="Y64" s="205"/>
      <c r="Z64" s="209">
        <f t="shared" si="9"/>
        <v>14888.800000000001</v>
      </c>
      <c r="AA64" s="330">
        <f t="shared" si="11"/>
        <v>14888.800000000001</v>
      </c>
      <c r="AB64" s="330">
        <f t="shared" si="12"/>
        <v>178665.60000000001</v>
      </c>
    </row>
    <row r="65" spans="1:28" ht="27.6" x14ac:dyDescent="0.3">
      <c r="A65" s="378" t="s">
        <v>96</v>
      </c>
      <c r="B65" s="289" t="s">
        <v>59</v>
      </c>
      <c r="C65" s="289">
        <v>13</v>
      </c>
      <c r="D65" s="289">
        <v>1.0549999999999999</v>
      </c>
      <c r="E65" s="202">
        <v>7223.7</v>
      </c>
      <c r="F65" s="203">
        <v>19</v>
      </c>
      <c r="G65" s="203">
        <f>ROUND((E65/18)*F65,2)</f>
        <v>7625.02</v>
      </c>
      <c r="H65" s="204">
        <v>0.3</v>
      </c>
      <c r="I65" s="205">
        <f t="shared" si="13"/>
        <v>2287.5100000000002</v>
      </c>
      <c r="J65" s="206">
        <v>0.2</v>
      </c>
      <c r="K65" s="205">
        <f t="shared" si="8"/>
        <v>1525</v>
      </c>
      <c r="L65" s="211" t="s">
        <v>59</v>
      </c>
      <c r="M65" s="207">
        <v>0.1</v>
      </c>
      <c r="N65" s="203">
        <v>19</v>
      </c>
      <c r="O65" s="205">
        <f t="shared" si="2"/>
        <v>762.5</v>
      </c>
      <c r="P65" s="203"/>
      <c r="Q65" s="203">
        <f>ROUND(E65*25%,2)</f>
        <v>1805.93</v>
      </c>
      <c r="R65" s="206"/>
      <c r="S65" s="205"/>
      <c r="T65" s="205"/>
      <c r="U65" s="205"/>
      <c r="V65" s="205"/>
      <c r="W65" s="208"/>
      <c r="X65" s="205"/>
      <c r="Y65" s="205"/>
      <c r="Z65" s="209">
        <f t="shared" si="9"/>
        <v>14005.960000000001</v>
      </c>
      <c r="AA65" s="330">
        <f t="shared" si="11"/>
        <v>14005.960000000001</v>
      </c>
      <c r="AB65" s="330">
        <f t="shared" si="12"/>
        <v>168071.52000000002</v>
      </c>
    </row>
    <row r="66" spans="1:28" ht="30.6" customHeight="1" x14ac:dyDescent="0.3">
      <c r="A66" s="378" t="s">
        <v>97</v>
      </c>
      <c r="B66" s="289" t="s">
        <v>29</v>
      </c>
      <c r="C66" s="289">
        <v>14</v>
      </c>
      <c r="D66" s="289">
        <v>0.44400000000000001</v>
      </c>
      <c r="E66" s="202">
        <v>8856.26</v>
      </c>
      <c r="F66" s="203">
        <v>8</v>
      </c>
      <c r="G66" s="203">
        <f>ROUND((E66/18)*F66,2)</f>
        <v>3936.12</v>
      </c>
      <c r="H66" s="204">
        <v>0.3</v>
      </c>
      <c r="I66" s="205">
        <f>ROUND(G66*H66,2)</f>
        <v>1180.8399999999999</v>
      </c>
      <c r="J66" s="206">
        <v>0.2</v>
      </c>
      <c r="K66" s="205">
        <f t="shared" si="8"/>
        <v>787.22</v>
      </c>
      <c r="L66" s="203" t="s">
        <v>163</v>
      </c>
      <c r="M66" s="207">
        <v>0.15</v>
      </c>
      <c r="N66" s="203">
        <v>8</v>
      </c>
      <c r="O66" s="205">
        <f t="shared" si="2"/>
        <v>590.41999999999996</v>
      </c>
      <c r="P66" s="203"/>
      <c r="Q66" s="203"/>
      <c r="R66" s="206"/>
      <c r="S66" s="205"/>
      <c r="T66" s="205"/>
      <c r="U66" s="205"/>
      <c r="V66" s="205"/>
      <c r="W66" s="208"/>
      <c r="X66" s="205"/>
      <c r="Y66" s="205"/>
      <c r="Z66" s="209">
        <f t="shared" si="9"/>
        <v>6494.6</v>
      </c>
      <c r="AA66" s="330">
        <f t="shared" si="11"/>
        <v>6494.6</v>
      </c>
      <c r="AB66" s="330">
        <f t="shared" si="12"/>
        <v>77935.200000000012</v>
      </c>
    </row>
    <row r="67" spans="1:28" ht="34.200000000000003" customHeight="1" x14ac:dyDescent="0.3">
      <c r="A67" s="433" t="s">
        <v>98</v>
      </c>
      <c r="B67" s="434" t="s">
        <v>99</v>
      </c>
      <c r="C67" s="434">
        <v>13</v>
      </c>
      <c r="D67" s="434">
        <v>1</v>
      </c>
      <c r="E67" s="435">
        <v>8668.44</v>
      </c>
      <c r="F67" s="436">
        <v>18</v>
      </c>
      <c r="G67" s="436">
        <f>ROUND((E67/18)*F67,2)</f>
        <v>8668.44</v>
      </c>
      <c r="H67" s="437">
        <v>0.2</v>
      </c>
      <c r="I67" s="438">
        <f t="shared" si="13"/>
        <v>1733.69</v>
      </c>
      <c r="J67" s="439">
        <v>0.2</v>
      </c>
      <c r="K67" s="438">
        <f t="shared" si="8"/>
        <v>1733.69</v>
      </c>
      <c r="L67" s="436"/>
      <c r="M67" s="440">
        <v>0.15</v>
      </c>
      <c r="N67" s="436">
        <v>18</v>
      </c>
      <c r="O67" s="438">
        <f t="shared" si="2"/>
        <v>1300.27</v>
      </c>
      <c r="P67" s="436">
        <f>ROUND(E67*20%,2)</f>
        <v>1733.69</v>
      </c>
      <c r="Q67" s="436"/>
      <c r="R67" s="439"/>
      <c r="S67" s="438"/>
      <c r="T67" s="439"/>
      <c r="U67" s="438"/>
      <c r="V67" s="438"/>
      <c r="W67" s="441"/>
      <c r="X67" s="438"/>
      <c r="Y67" s="438"/>
      <c r="Z67" s="442">
        <f>G67+I67+K67+O67+P67+S67</f>
        <v>15169.780000000002</v>
      </c>
      <c r="AA67" s="443">
        <f t="shared" si="11"/>
        <v>15169.780000000002</v>
      </c>
      <c r="AB67" s="443">
        <f t="shared" si="12"/>
        <v>182037.36000000004</v>
      </c>
    </row>
    <row r="68" spans="1:28" ht="15" customHeight="1" x14ac:dyDescent="0.3">
      <c r="A68" s="622" t="s">
        <v>100</v>
      </c>
      <c r="B68" s="434" t="s">
        <v>99</v>
      </c>
      <c r="C68" s="434">
        <v>14</v>
      </c>
      <c r="D68" s="434">
        <v>1.0549999999999999</v>
      </c>
      <c r="E68" s="435">
        <v>10627.51</v>
      </c>
      <c r="F68" s="436">
        <v>19</v>
      </c>
      <c r="G68" s="436">
        <f>ROUND((E68/18)*F68,2)</f>
        <v>11217.93</v>
      </c>
      <c r="H68" s="437">
        <v>0.3</v>
      </c>
      <c r="I68" s="438">
        <f t="shared" ref="I68:I73" si="14">ROUND(G68*H68,2)</f>
        <v>3365.38</v>
      </c>
      <c r="J68" s="439">
        <v>0.2</v>
      </c>
      <c r="K68" s="438">
        <f t="shared" si="8"/>
        <v>2243.59</v>
      </c>
      <c r="L68" s="436"/>
      <c r="M68" s="440">
        <v>0.15</v>
      </c>
      <c r="N68" s="436">
        <v>18</v>
      </c>
      <c r="O68" s="438">
        <f t="shared" si="2"/>
        <v>1594.13</v>
      </c>
      <c r="P68" s="436">
        <f>ROUND(E68*20%,2)</f>
        <v>2125.5</v>
      </c>
      <c r="Q68" s="436"/>
      <c r="R68" s="439"/>
      <c r="S68" s="438"/>
      <c r="T68" s="438"/>
      <c r="U68" s="438"/>
      <c r="V68" s="438"/>
      <c r="W68" s="441"/>
      <c r="X68" s="438"/>
      <c r="Y68" s="438"/>
      <c r="Z68" s="442">
        <f>G68+I68+K68+O68+P68+S68</f>
        <v>20546.530000000002</v>
      </c>
      <c r="AA68" s="586">
        <f>Z68+Z69</f>
        <v>26322.36</v>
      </c>
      <c r="AB68" s="586">
        <f t="shared" si="12"/>
        <v>315868.32</v>
      </c>
    </row>
    <row r="69" spans="1:28" ht="21" customHeight="1" x14ac:dyDescent="0.3">
      <c r="A69" s="622"/>
      <c r="B69" s="434" t="s">
        <v>103</v>
      </c>
      <c r="C69" s="434">
        <v>14</v>
      </c>
      <c r="D69" s="434">
        <v>0.5</v>
      </c>
      <c r="E69" s="435">
        <v>7701.1</v>
      </c>
      <c r="F69" s="436">
        <v>0.5</v>
      </c>
      <c r="G69" s="436">
        <f>ROUND(E69*F69,2)</f>
        <v>3850.55</v>
      </c>
      <c r="H69" s="437">
        <v>0.3</v>
      </c>
      <c r="I69" s="438">
        <f t="shared" si="14"/>
        <v>1155.17</v>
      </c>
      <c r="J69" s="439">
        <v>0.2</v>
      </c>
      <c r="K69" s="438">
        <f t="shared" si="8"/>
        <v>770.11</v>
      </c>
      <c r="L69" s="436"/>
      <c r="M69" s="440"/>
      <c r="N69" s="436"/>
      <c r="O69" s="438">
        <f t="shared" si="2"/>
        <v>0</v>
      </c>
      <c r="P69" s="436"/>
      <c r="Q69" s="436"/>
      <c r="R69" s="439"/>
      <c r="S69" s="438"/>
      <c r="T69" s="438"/>
      <c r="U69" s="438"/>
      <c r="V69" s="438"/>
      <c r="W69" s="441"/>
      <c r="X69" s="438"/>
      <c r="Y69" s="438"/>
      <c r="Z69" s="442">
        <f>G69+I69+K69+O69+P69+S69</f>
        <v>5775.83</v>
      </c>
      <c r="AA69" s="587"/>
      <c r="AB69" s="587"/>
    </row>
    <row r="70" spans="1:28" ht="30" customHeight="1" x14ac:dyDescent="0.3">
      <c r="A70" s="378" t="s">
        <v>104</v>
      </c>
      <c r="B70" s="289" t="s">
        <v>99</v>
      </c>
      <c r="C70" s="289">
        <v>14</v>
      </c>
      <c r="D70" s="289">
        <v>1.0549999999999999</v>
      </c>
      <c r="E70" s="202">
        <v>8856.26</v>
      </c>
      <c r="F70" s="203">
        <v>19</v>
      </c>
      <c r="G70" s="203">
        <f>ROUND((E70/18)*F70,2)</f>
        <v>9348.27</v>
      </c>
      <c r="H70" s="204">
        <v>0.3</v>
      </c>
      <c r="I70" s="205">
        <f t="shared" si="14"/>
        <v>2804.48</v>
      </c>
      <c r="J70" s="206">
        <v>0.2</v>
      </c>
      <c r="K70" s="205">
        <f t="shared" si="8"/>
        <v>1869.65</v>
      </c>
      <c r="L70" s="203"/>
      <c r="M70" s="207">
        <v>0.15</v>
      </c>
      <c r="N70" s="203">
        <v>18</v>
      </c>
      <c r="O70" s="205">
        <f t="shared" si="2"/>
        <v>1328.44</v>
      </c>
      <c r="P70" s="203">
        <f>ROUND(E70*20%,2)</f>
        <v>1771.25</v>
      </c>
      <c r="Q70" s="203"/>
      <c r="R70" s="206"/>
      <c r="S70" s="205"/>
      <c r="T70" s="205"/>
      <c r="U70" s="205"/>
      <c r="V70" s="205"/>
      <c r="W70" s="208"/>
      <c r="X70" s="205"/>
      <c r="Y70" s="205"/>
      <c r="Z70" s="209">
        <f>G70+I70+K70+O70+P70+S70</f>
        <v>17122.09</v>
      </c>
      <c r="AA70" s="330">
        <f>Z70</f>
        <v>17122.09</v>
      </c>
      <c r="AB70" s="330">
        <f>AA70*12</f>
        <v>205465.08000000002</v>
      </c>
    </row>
    <row r="71" spans="1:28" ht="21" customHeight="1" x14ac:dyDescent="0.3">
      <c r="A71" s="619" t="s">
        <v>106</v>
      </c>
      <c r="B71" s="289" t="s">
        <v>107</v>
      </c>
      <c r="C71" s="289">
        <v>11</v>
      </c>
      <c r="D71" s="289">
        <v>0.5</v>
      </c>
      <c r="E71" s="202">
        <v>6268.9</v>
      </c>
      <c r="F71" s="203">
        <v>0.5</v>
      </c>
      <c r="G71" s="203">
        <f>ROUND(E71*F71,2)</f>
        <v>3134.45</v>
      </c>
      <c r="H71" s="204">
        <v>0.3</v>
      </c>
      <c r="I71" s="205">
        <f t="shared" si="14"/>
        <v>940.34</v>
      </c>
      <c r="J71" s="206">
        <v>0.2</v>
      </c>
      <c r="K71" s="205">
        <f t="shared" si="8"/>
        <v>626.89</v>
      </c>
      <c r="L71" s="203"/>
      <c r="M71" s="207"/>
      <c r="N71" s="203"/>
      <c r="O71" s="205">
        <f t="shared" si="2"/>
        <v>0</v>
      </c>
      <c r="P71" s="203"/>
      <c r="Q71" s="203"/>
      <c r="R71" s="206"/>
      <c r="S71" s="205"/>
      <c r="T71" s="206">
        <v>0.2</v>
      </c>
      <c r="U71" s="205">
        <f>G71*T71</f>
        <v>626.89</v>
      </c>
      <c r="V71" s="205"/>
      <c r="W71" s="213"/>
      <c r="X71" s="205"/>
      <c r="Y71" s="205"/>
      <c r="Z71" s="209">
        <f>G71+I71+K71+O71+P71+S71+U71</f>
        <v>5328.5700000000006</v>
      </c>
      <c r="AA71" s="584">
        <f>Z71+Z72</f>
        <v>10030.25</v>
      </c>
      <c r="AB71" s="584">
        <f>AA71*12</f>
        <v>120363</v>
      </c>
    </row>
    <row r="72" spans="1:28" ht="25.8" customHeight="1" x14ac:dyDescent="0.3">
      <c r="A72" s="619"/>
      <c r="B72" s="289" t="s">
        <v>112</v>
      </c>
      <c r="C72" s="289">
        <v>11</v>
      </c>
      <c r="D72" s="289">
        <v>0.5</v>
      </c>
      <c r="E72" s="202">
        <v>6268.9</v>
      </c>
      <c r="F72" s="203">
        <v>0.5</v>
      </c>
      <c r="G72" s="203">
        <f>ROUND(E72*F72,2)</f>
        <v>3134.45</v>
      </c>
      <c r="H72" s="204">
        <v>0.3</v>
      </c>
      <c r="I72" s="205">
        <f t="shared" si="14"/>
        <v>940.34</v>
      </c>
      <c r="J72" s="206">
        <v>0.2</v>
      </c>
      <c r="K72" s="205">
        <f t="shared" si="8"/>
        <v>626.89</v>
      </c>
      <c r="L72" s="203"/>
      <c r="M72" s="207"/>
      <c r="N72" s="203"/>
      <c r="O72" s="205">
        <f t="shared" si="2"/>
        <v>0</v>
      </c>
      <c r="P72" s="203"/>
      <c r="Q72" s="203"/>
      <c r="R72" s="206"/>
      <c r="S72" s="205"/>
      <c r="T72" s="205"/>
      <c r="U72" s="205"/>
      <c r="V72" s="205"/>
      <c r="W72" s="213"/>
      <c r="X72" s="205"/>
      <c r="Y72" s="205"/>
      <c r="Z72" s="209">
        <f>G72+I72+K72+O72+P72+S72+U72</f>
        <v>4701.68</v>
      </c>
      <c r="AA72" s="588"/>
      <c r="AB72" s="588"/>
    </row>
    <row r="73" spans="1:28" ht="26.4" x14ac:dyDescent="0.3">
      <c r="A73" s="378" t="s">
        <v>113</v>
      </c>
      <c r="B73" s="289" t="s">
        <v>117</v>
      </c>
      <c r="C73" s="289">
        <v>13</v>
      </c>
      <c r="D73" s="289">
        <v>1.111</v>
      </c>
      <c r="E73" s="202">
        <v>7223.7</v>
      </c>
      <c r="F73" s="203">
        <v>20</v>
      </c>
      <c r="G73" s="203">
        <f>ROUND((E73/18)*F73,2)</f>
        <v>8026.33</v>
      </c>
      <c r="H73" s="204">
        <v>0.3</v>
      </c>
      <c r="I73" s="205">
        <f t="shared" si="14"/>
        <v>2407.9</v>
      </c>
      <c r="J73" s="206">
        <v>0.2</v>
      </c>
      <c r="K73" s="205">
        <f t="shared" si="8"/>
        <v>1605.27</v>
      </c>
      <c r="L73" s="203"/>
      <c r="M73" s="207">
        <v>0.15</v>
      </c>
      <c r="N73" s="203">
        <v>20</v>
      </c>
      <c r="O73" s="205">
        <f>ROUND(((E73/18)*N73)*M73,2)</f>
        <v>1203.95</v>
      </c>
      <c r="P73" s="203">
        <f>ROUND(E73*20%,2)</f>
        <v>1444.74</v>
      </c>
      <c r="Q73" s="203"/>
      <c r="R73" s="206"/>
      <c r="S73" s="205"/>
      <c r="T73" s="205"/>
      <c r="U73" s="205"/>
      <c r="V73" s="205"/>
      <c r="W73" s="208"/>
      <c r="X73" s="205"/>
      <c r="Y73" s="205"/>
      <c r="Z73" s="209">
        <f>G73+I73+K73+O73+P73+S73</f>
        <v>14688.19</v>
      </c>
      <c r="AA73" s="330">
        <f>Z73</f>
        <v>14688.19</v>
      </c>
      <c r="AB73" s="330">
        <f>AA73*12</f>
        <v>176258.28</v>
      </c>
    </row>
    <row r="74" spans="1:28" ht="39.6" x14ac:dyDescent="0.3">
      <c r="A74" s="378" t="s">
        <v>116</v>
      </c>
      <c r="B74" s="289" t="s">
        <v>117</v>
      </c>
      <c r="C74" s="289">
        <v>14</v>
      </c>
      <c r="D74" s="289">
        <v>1.0549999999999999</v>
      </c>
      <c r="E74" s="202">
        <v>7701.1</v>
      </c>
      <c r="F74" s="203">
        <v>19</v>
      </c>
      <c r="G74" s="203">
        <f>ROUND((E74/18)*F74,2)</f>
        <v>8128.94</v>
      </c>
      <c r="H74" s="204">
        <v>0.3</v>
      </c>
      <c r="I74" s="205">
        <f t="shared" ref="I74:I81" si="15">ROUND(G74*H74,2)</f>
        <v>2438.6799999999998</v>
      </c>
      <c r="J74" s="206">
        <v>0.2</v>
      </c>
      <c r="K74" s="205">
        <f t="shared" si="8"/>
        <v>1625.79</v>
      </c>
      <c r="L74" s="203"/>
      <c r="M74" s="207">
        <v>0.15</v>
      </c>
      <c r="N74" s="203">
        <v>18</v>
      </c>
      <c r="O74" s="205">
        <f t="shared" si="2"/>
        <v>1155.17</v>
      </c>
      <c r="P74" s="203">
        <f>ROUND(E74*20%,2)</f>
        <v>1540.22</v>
      </c>
      <c r="Q74" s="203"/>
      <c r="R74" s="206"/>
      <c r="S74" s="205"/>
      <c r="T74" s="205"/>
      <c r="U74" s="205"/>
      <c r="V74" s="205"/>
      <c r="W74" s="208"/>
      <c r="X74" s="205"/>
      <c r="Y74" s="205"/>
      <c r="Z74" s="209">
        <f>G74+I74+K74+O74+P74+S74</f>
        <v>14888.8</v>
      </c>
      <c r="AA74" s="330">
        <f>Z74</f>
        <v>14888.8</v>
      </c>
      <c r="AB74" s="330">
        <f>AA74*12</f>
        <v>178665.59999999998</v>
      </c>
    </row>
    <row r="75" spans="1:28" ht="21" customHeight="1" x14ac:dyDescent="0.3">
      <c r="A75" s="619" t="s">
        <v>122</v>
      </c>
      <c r="B75" s="289" t="s">
        <v>123</v>
      </c>
      <c r="C75" s="289">
        <v>12</v>
      </c>
      <c r="D75" s="289">
        <v>0.88900000000000001</v>
      </c>
      <c r="E75" s="202">
        <v>6746.3</v>
      </c>
      <c r="F75" s="203">
        <v>16</v>
      </c>
      <c r="G75" s="203">
        <f>ROUND((E75/18)*F75,2)</f>
        <v>5996.71</v>
      </c>
      <c r="H75" s="204">
        <v>0.1</v>
      </c>
      <c r="I75" s="205">
        <f t="shared" si="15"/>
        <v>599.66999999999996</v>
      </c>
      <c r="J75" s="206">
        <v>0.2</v>
      </c>
      <c r="K75" s="205">
        <f t="shared" si="8"/>
        <v>1199.3399999999999</v>
      </c>
      <c r="L75" s="203"/>
      <c r="M75" s="207"/>
      <c r="N75" s="203"/>
      <c r="O75" s="205">
        <f t="shared" si="2"/>
        <v>0</v>
      </c>
      <c r="P75" s="203"/>
      <c r="Q75" s="203"/>
      <c r="R75" s="206">
        <v>0.1</v>
      </c>
      <c r="S75" s="205">
        <f>ROUND(E75*R75,2)</f>
        <v>674.63</v>
      </c>
      <c r="T75" s="205"/>
      <c r="U75" s="205"/>
      <c r="V75" s="205"/>
      <c r="W75" s="208"/>
      <c r="X75" s="205"/>
      <c r="Y75" s="205"/>
      <c r="Z75" s="209">
        <f>G75+I75+K75+O75+P75+S75</f>
        <v>8470.35</v>
      </c>
      <c r="AA75" s="584">
        <f>Z75+Z76</f>
        <v>11639.630000000001</v>
      </c>
      <c r="AB75" s="584">
        <f>AA75*12</f>
        <v>139675.56</v>
      </c>
    </row>
    <row r="76" spans="1:28" ht="22.8" customHeight="1" x14ac:dyDescent="0.3">
      <c r="A76" s="619"/>
      <c r="B76" s="289" t="s">
        <v>124</v>
      </c>
      <c r="C76" s="289">
        <v>11</v>
      </c>
      <c r="D76" s="289">
        <v>0.38900000000000001</v>
      </c>
      <c r="E76" s="202">
        <v>6268.9</v>
      </c>
      <c r="F76" s="203">
        <v>7</v>
      </c>
      <c r="G76" s="203">
        <f>ROUND((E76/18)*F76,2)</f>
        <v>2437.91</v>
      </c>
      <c r="H76" s="204">
        <v>0.1</v>
      </c>
      <c r="I76" s="205">
        <f t="shared" si="15"/>
        <v>243.79</v>
      </c>
      <c r="J76" s="206">
        <v>0.2</v>
      </c>
      <c r="K76" s="205">
        <f t="shared" si="8"/>
        <v>487.58</v>
      </c>
      <c r="L76" s="203"/>
      <c r="M76" s="207"/>
      <c r="N76" s="203"/>
      <c r="O76" s="205">
        <f t="shared" si="2"/>
        <v>0</v>
      </c>
      <c r="P76" s="203"/>
      <c r="Q76" s="203"/>
      <c r="R76" s="206"/>
      <c r="S76" s="205"/>
      <c r="T76" s="205"/>
      <c r="U76" s="205"/>
      <c r="V76" s="205"/>
      <c r="W76" s="208"/>
      <c r="X76" s="205"/>
      <c r="Y76" s="205"/>
      <c r="Z76" s="209">
        <f>G76+I76+K76+O76+P76+S76</f>
        <v>3169.2799999999997</v>
      </c>
      <c r="AA76" s="588"/>
      <c r="AB76" s="588"/>
    </row>
    <row r="77" spans="1:28" ht="21" customHeight="1" x14ac:dyDescent="0.3">
      <c r="A77" s="615" t="s">
        <v>125</v>
      </c>
      <c r="B77" s="289" t="s">
        <v>126</v>
      </c>
      <c r="C77" s="289">
        <v>13</v>
      </c>
      <c r="D77" s="289">
        <v>0.5</v>
      </c>
      <c r="E77" s="202">
        <v>7223.7</v>
      </c>
      <c r="F77" s="203">
        <v>0.5</v>
      </c>
      <c r="G77" s="203">
        <f t="shared" ref="G77:G84" si="16">ROUND(E77*F77,2)</f>
        <v>3611.85</v>
      </c>
      <c r="H77" s="204">
        <v>0.3</v>
      </c>
      <c r="I77" s="205">
        <f t="shared" si="15"/>
        <v>1083.56</v>
      </c>
      <c r="J77" s="206">
        <v>0.2</v>
      </c>
      <c r="K77" s="205">
        <f t="shared" si="8"/>
        <v>722.37</v>
      </c>
      <c r="L77" s="203"/>
      <c r="M77" s="207"/>
      <c r="N77" s="203"/>
      <c r="O77" s="205">
        <f t="shared" si="2"/>
        <v>0</v>
      </c>
      <c r="P77" s="203"/>
      <c r="Q77" s="203"/>
      <c r="R77" s="206"/>
      <c r="S77" s="205"/>
      <c r="T77" s="205"/>
      <c r="U77" s="205"/>
      <c r="V77" s="205"/>
      <c r="W77" s="208"/>
      <c r="X77" s="205"/>
      <c r="Y77" s="205"/>
      <c r="Z77" s="209">
        <f t="shared" ref="Z77:Z84" si="17">G77+I77+K77+O77+P77+S77+U77</f>
        <v>5417.78</v>
      </c>
      <c r="AA77" s="584">
        <f>Z77+Z78+Z79</f>
        <v>15448.03</v>
      </c>
      <c r="AB77" s="584">
        <f>AA77*12</f>
        <v>185376.36000000002</v>
      </c>
    </row>
    <row r="78" spans="1:28" ht="18" customHeight="1" x14ac:dyDescent="0.3">
      <c r="A78" s="616"/>
      <c r="B78" s="289" t="s">
        <v>107</v>
      </c>
      <c r="C78" s="289">
        <v>11</v>
      </c>
      <c r="D78" s="289">
        <v>0.5</v>
      </c>
      <c r="E78" s="202">
        <v>6268.9</v>
      </c>
      <c r="F78" s="203">
        <v>0.5</v>
      </c>
      <c r="G78" s="203">
        <f t="shared" si="16"/>
        <v>3134.45</v>
      </c>
      <c r="H78" s="204">
        <v>0.3</v>
      </c>
      <c r="I78" s="205">
        <f>ROUND(G78*H78,2)</f>
        <v>940.34</v>
      </c>
      <c r="J78" s="206">
        <v>0.2</v>
      </c>
      <c r="K78" s="205">
        <f t="shared" si="8"/>
        <v>626.89</v>
      </c>
      <c r="L78" s="203"/>
      <c r="M78" s="207"/>
      <c r="N78" s="203"/>
      <c r="O78" s="205">
        <f t="shared" si="2"/>
        <v>0</v>
      </c>
      <c r="P78" s="203"/>
      <c r="Q78" s="203"/>
      <c r="R78" s="206"/>
      <c r="S78" s="205"/>
      <c r="T78" s="206">
        <v>0.2</v>
      </c>
      <c r="U78" s="205">
        <f>G78*T78</f>
        <v>626.89</v>
      </c>
      <c r="V78" s="205"/>
      <c r="W78" s="208"/>
      <c r="X78" s="205"/>
      <c r="Y78" s="205"/>
      <c r="Z78" s="209">
        <f>G78+I78+K78+O78+P78+S78+U78</f>
        <v>5328.5700000000006</v>
      </c>
      <c r="AA78" s="585"/>
      <c r="AB78" s="585"/>
    </row>
    <row r="79" spans="1:28" ht="22.2" customHeight="1" x14ac:dyDescent="0.3">
      <c r="A79" s="617"/>
      <c r="B79" s="289" t="s">
        <v>112</v>
      </c>
      <c r="C79" s="289">
        <v>11</v>
      </c>
      <c r="D79" s="289">
        <v>0.5</v>
      </c>
      <c r="E79" s="202">
        <v>6268.9</v>
      </c>
      <c r="F79" s="203">
        <v>0.5</v>
      </c>
      <c r="G79" s="203">
        <f t="shared" si="16"/>
        <v>3134.45</v>
      </c>
      <c r="H79" s="204">
        <v>0.3</v>
      </c>
      <c r="I79" s="205">
        <f>ROUND(G79*H79,2)</f>
        <v>940.34</v>
      </c>
      <c r="J79" s="206">
        <v>0.2</v>
      </c>
      <c r="K79" s="205">
        <f t="shared" si="8"/>
        <v>626.89</v>
      </c>
      <c r="L79" s="203"/>
      <c r="M79" s="207"/>
      <c r="N79" s="203"/>
      <c r="O79" s="205"/>
      <c r="P79" s="203"/>
      <c r="Q79" s="203"/>
      <c r="R79" s="206"/>
      <c r="S79" s="205"/>
      <c r="T79" s="205"/>
      <c r="U79" s="205"/>
      <c r="V79" s="205"/>
      <c r="W79" s="208"/>
      <c r="X79" s="205"/>
      <c r="Y79" s="205"/>
      <c r="Z79" s="209">
        <f t="shared" si="17"/>
        <v>4701.68</v>
      </c>
      <c r="AA79" s="588"/>
      <c r="AB79" s="588"/>
    </row>
    <row r="80" spans="1:28" ht="26.4" x14ac:dyDescent="0.3">
      <c r="A80" s="619" t="s">
        <v>130</v>
      </c>
      <c r="B80" s="289" t="s">
        <v>131</v>
      </c>
      <c r="C80" s="289">
        <v>11</v>
      </c>
      <c r="D80" s="289">
        <v>0.5</v>
      </c>
      <c r="E80" s="202">
        <v>6268.9</v>
      </c>
      <c r="F80" s="203">
        <v>0.5</v>
      </c>
      <c r="G80" s="203">
        <f t="shared" si="16"/>
        <v>3134.45</v>
      </c>
      <c r="H80" s="204">
        <v>0.1</v>
      </c>
      <c r="I80" s="205">
        <f t="shared" si="15"/>
        <v>313.45</v>
      </c>
      <c r="J80" s="206">
        <v>0.2</v>
      </c>
      <c r="K80" s="205">
        <f t="shared" si="8"/>
        <v>626.89</v>
      </c>
      <c r="L80" s="203"/>
      <c r="M80" s="207"/>
      <c r="N80" s="203"/>
      <c r="O80" s="205">
        <f>ROUND(((E80/18)*N80)*M80,2)</f>
        <v>0</v>
      </c>
      <c r="P80" s="203"/>
      <c r="Q80" s="203"/>
      <c r="R80" s="206"/>
      <c r="S80" s="205"/>
      <c r="T80" s="205"/>
      <c r="U80" s="205"/>
      <c r="V80" s="205"/>
      <c r="W80" s="208"/>
      <c r="X80" s="205"/>
      <c r="Y80" s="205"/>
      <c r="Z80" s="209">
        <f t="shared" si="17"/>
        <v>4074.7899999999995</v>
      </c>
      <c r="AA80" s="584">
        <f>Z80+Z81</f>
        <v>8149.579999999999</v>
      </c>
      <c r="AB80" s="584">
        <f>AA80*12</f>
        <v>97794.959999999992</v>
      </c>
    </row>
    <row r="81" spans="1:28" ht="18.600000000000001" customHeight="1" x14ac:dyDescent="0.3">
      <c r="A81" s="619"/>
      <c r="B81" s="289" t="s">
        <v>103</v>
      </c>
      <c r="C81" s="289">
        <v>11</v>
      </c>
      <c r="D81" s="289">
        <v>0.5</v>
      </c>
      <c r="E81" s="202">
        <v>6268.9</v>
      </c>
      <c r="F81" s="203">
        <v>0.5</v>
      </c>
      <c r="G81" s="203">
        <f t="shared" si="16"/>
        <v>3134.45</v>
      </c>
      <c r="H81" s="204">
        <v>0.1</v>
      </c>
      <c r="I81" s="205">
        <f t="shared" si="15"/>
        <v>313.45</v>
      </c>
      <c r="J81" s="206">
        <v>0.2</v>
      </c>
      <c r="K81" s="205">
        <f t="shared" si="8"/>
        <v>626.89</v>
      </c>
      <c r="L81" s="203"/>
      <c r="M81" s="207"/>
      <c r="N81" s="203"/>
      <c r="O81" s="205">
        <f t="shared" si="2"/>
        <v>0</v>
      </c>
      <c r="P81" s="203"/>
      <c r="Q81" s="203"/>
      <c r="R81" s="206"/>
      <c r="S81" s="205"/>
      <c r="T81" s="205"/>
      <c r="U81" s="205"/>
      <c r="V81" s="205"/>
      <c r="W81" s="208"/>
      <c r="X81" s="205"/>
      <c r="Y81" s="205"/>
      <c r="Z81" s="209">
        <f t="shared" si="17"/>
        <v>4074.7899999999995</v>
      </c>
      <c r="AA81" s="588"/>
      <c r="AB81" s="588"/>
    </row>
    <row r="82" spans="1:28" ht="33" customHeight="1" x14ac:dyDescent="0.3">
      <c r="A82" s="378" t="s">
        <v>133</v>
      </c>
      <c r="B82" s="289" t="s">
        <v>120</v>
      </c>
      <c r="C82" s="289">
        <v>11</v>
      </c>
      <c r="D82" s="289">
        <v>1</v>
      </c>
      <c r="E82" s="202">
        <v>6268.9</v>
      </c>
      <c r="F82" s="203">
        <v>1</v>
      </c>
      <c r="G82" s="203">
        <f t="shared" si="16"/>
        <v>6268.9</v>
      </c>
      <c r="H82" s="204">
        <v>0.2</v>
      </c>
      <c r="I82" s="205">
        <f t="shared" ref="I82:I93" si="18">ROUND(G82*H82,2)</f>
        <v>1253.78</v>
      </c>
      <c r="J82" s="206">
        <v>0.2</v>
      </c>
      <c r="K82" s="205">
        <f t="shared" si="8"/>
        <v>1253.78</v>
      </c>
      <c r="L82" s="203"/>
      <c r="M82" s="207"/>
      <c r="N82" s="203"/>
      <c r="O82" s="205">
        <f t="shared" si="2"/>
        <v>0</v>
      </c>
      <c r="P82" s="203"/>
      <c r="Q82" s="203"/>
      <c r="R82" s="206"/>
      <c r="S82" s="205"/>
      <c r="T82" s="206">
        <v>0.2</v>
      </c>
      <c r="U82" s="205">
        <f>G82*T82</f>
        <v>1253.78</v>
      </c>
      <c r="V82" s="205"/>
      <c r="W82" s="208"/>
      <c r="X82" s="205"/>
      <c r="Y82" s="205"/>
      <c r="Z82" s="209">
        <f>G82+I82+K82+O82+P82+S82+U82</f>
        <v>10030.24</v>
      </c>
      <c r="AA82" s="330">
        <f>Z82</f>
        <v>10030.24</v>
      </c>
      <c r="AB82" s="330">
        <f>AA82*12</f>
        <v>120362.88</v>
      </c>
    </row>
    <row r="83" spans="1:28" ht="34.200000000000003" customHeight="1" x14ac:dyDescent="0.3">
      <c r="A83" s="378" t="s">
        <v>135</v>
      </c>
      <c r="B83" s="289" t="s">
        <v>103</v>
      </c>
      <c r="C83" s="289">
        <v>12</v>
      </c>
      <c r="D83" s="289">
        <v>1</v>
      </c>
      <c r="E83" s="202">
        <v>6746.3</v>
      </c>
      <c r="F83" s="203">
        <v>1</v>
      </c>
      <c r="G83" s="203">
        <f t="shared" si="16"/>
        <v>6746.3</v>
      </c>
      <c r="H83" s="204">
        <v>0.1</v>
      </c>
      <c r="I83" s="205">
        <f t="shared" si="18"/>
        <v>674.63</v>
      </c>
      <c r="J83" s="206">
        <v>0.2</v>
      </c>
      <c r="K83" s="205">
        <f t="shared" si="8"/>
        <v>1349.26</v>
      </c>
      <c r="L83" s="203"/>
      <c r="M83" s="207"/>
      <c r="N83" s="203"/>
      <c r="O83" s="205">
        <f t="shared" si="2"/>
        <v>0</v>
      </c>
      <c r="P83" s="203"/>
      <c r="Q83" s="203"/>
      <c r="R83" s="206"/>
      <c r="S83" s="205"/>
      <c r="T83" s="205"/>
      <c r="U83" s="205"/>
      <c r="V83" s="205"/>
      <c r="W83" s="208"/>
      <c r="X83" s="205"/>
      <c r="Y83" s="205"/>
      <c r="Z83" s="209">
        <f t="shared" si="17"/>
        <v>8770.19</v>
      </c>
      <c r="AA83" s="330">
        <f>Z83</f>
        <v>8770.19</v>
      </c>
      <c r="AB83" s="330">
        <f>AA83*12</f>
        <v>105242.28</v>
      </c>
    </row>
    <row r="84" spans="1:28" ht="26.4" x14ac:dyDescent="0.3">
      <c r="A84" s="619" t="s">
        <v>137</v>
      </c>
      <c r="B84" s="289" t="s">
        <v>138</v>
      </c>
      <c r="C84" s="289">
        <v>13</v>
      </c>
      <c r="D84" s="289">
        <v>1</v>
      </c>
      <c r="E84" s="202">
        <v>7223.7</v>
      </c>
      <c r="F84" s="203">
        <v>1</v>
      </c>
      <c r="G84" s="203">
        <f t="shared" si="16"/>
        <v>7223.7</v>
      </c>
      <c r="H84" s="204">
        <v>0.2</v>
      </c>
      <c r="I84" s="205">
        <f t="shared" si="18"/>
        <v>1444.74</v>
      </c>
      <c r="J84" s="206">
        <v>0.2</v>
      </c>
      <c r="K84" s="205">
        <f t="shared" si="8"/>
        <v>1444.74</v>
      </c>
      <c r="L84" s="203"/>
      <c r="M84" s="207"/>
      <c r="N84" s="203"/>
      <c r="O84" s="205">
        <f t="shared" si="2"/>
        <v>0</v>
      </c>
      <c r="P84" s="203"/>
      <c r="Q84" s="203"/>
      <c r="R84" s="206"/>
      <c r="S84" s="205"/>
      <c r="T84" s="205"/>
      <c r="U84" s="205"/>
      <c r="V84" s="205"/>
      <c r="W84" s="208"/>
      <c r="X84" s="205"/>
      <c r="Y84" s="205"/>
      <c r="Z84" s="209">
        <f t="shared" si="17"/>
        <v>10113.18</v>
      </c>
      <c r="AA84" s="584">
        <f>Z84+Z85</f>
        <v>16413.86</v>
      </c>
      <c r="AB84" s="584">
        <f>AA84*12</f>
        <v>196966.32</v>
      </c>
    </row>
    <row r="85" spans="1:28" ht="26.4" x14ac:dyDescent="0.3">
      <c r="A85" s="619"/>
      <c r="B85" s="289" t="s">
        <v>140</v>
      </c>
      <c r="C85" s="289">
        <v>13</v>
      </c>
      <c r="D85" s="289">
        <v>0.44400000000000001</v>
      </c>
      <c r="E85" s="202">
        <v>7223.7</v>
      </c>
      <c r="F85" s="203">
        <v>8</v>
      </c>
      <c r="G85" s="203">
        <f>ROUND((E85/18)*F85,2)</f>
        <v>3210.53</v>
      </c>
      <c r="H85" s="204">
        <v>0.2</v>
      </c>
      <c r="I85" s="205">
        <f t="shared" si="18"/>
        <v>642.11</v>
      </c>
      <c r="J85" s="206">
        <v>0.2</v>
      </c>
      <c r="K85" s="205">
        <f t="shared" si="8"/>
        <v>642.11</v>
      </c>
      <c r="L85" s="203"/>
      <c r="M85" s="207"/>
      <c r="N85" s="203"/>
      <c r="O85" s="205">
        <f t="shared" si="2"/>
        <v>0</v>
      </c>
      <c r="P85" s="203"/>
      <c r="Q85" s="203">
        <f>ROUND(E85*25%,2)</f>
        <v>1805.93</v>
      </c>
      <c r="R85" s="206"/>
      <c r="S85" s="205"/>
      <c r="T85" s="205"/>
      <c r="U85" s="205"/>
      <c r="V85" s="205"/>
      <c r="W85" s="208"/>
      <c r="X85" s="205"/>
      <c r="Y85" s="205"/>
      <c r="Z85" s="209">
        <f>G85+I85+K85+O85+P85+S85+U85+Q85</f>
        <v>6300.68</v>
      </c>
      <c r="AA85" s="588"/>
      <c r="AB85" s="588"/>
    </row>
    <row r="86" spans="1:28" ht="31.8" customHeight="1" x14ac:dyDescent="0.3">
      <c r="A86" s="378" t="s">
        <v>141</v>
      </c>
      <c r="B86" s="289" t="s">
        <v>120</v>
      </c>
      <c r="C86" s="289">
        <v>11</v>
      </c>
      <c r="D86" s="289">
        <v>1</v>
      </c>
      <c r="E86" s="202">
        <v>6268.9</v>
      </c>
      <c r="F86" s="203">
        <v>1</v>
      </c>
      <c r="G86" s="203">
        <f>ROUND(E86*F86,2)</f>
        <v>6268.9</v>
      </c>
      <c r="H86" s="204">
        <v>0.1</v>
      </c>
      <c r="I86" s="205">
        <f t="shared" si="18"/>
        <v>626.89</v>
      </c>
      <c r="J86" s="206">
        <v>0.2</v>
      </c>
      <c r="K86" s="205">
        <f t="shared" si="8"/>
        <v>1253.78</v>
      </c>
      <c r="L86" s="203"/>
      <c r="M86" s="207"/>
      <c r="N86" s="203"/>
      <c r="O86" s="205">
        <f t="shared" si="2"/>
        <v>0</v>
      </c>
      <c r="P86" s="203"/>
      <c r="Q86" s="203"/>
      <c r="R86" s="206"/>
      <c r="S86" s="205"/>
      <c r="T86" s="206">
        <v>0.2</v>
      </c>
      <c r="U86" s="205">
        <f>G86*T86</f>
        <v>1253.78</v>
      </c>
      <c r="V86" s="205"/>
      <c r="W86" s="208"/>
      <c r="X86" s="205"/>
      <c r="Y86" s="205"/>
      <c r="Z86" s="209">
        <f>G86+I86+K86+O86+P86+S86+U86</f>
        <v>9403.35</v>
      </c>
      <c r="AA86" s="330">
        <f>Z86</f>
        <v>9403.35</v>
      </c>
      <c r="AB86" s="330">
        <f>AA86*12</f>
        <v>112840.20000000001</v>
      </c>
    </row>
    <row r="87" spans="1:28" ht="30.6" customHeight="1" x14ac:dyDescent="0.3">
      <c r="A87" s="615" t="s">
        <v>143</v>
      </c>
      <c r="B87" s="289" t="s">
        <v>120</v>
      </c>
      <c r="C87" s="289">
        <v>10</v>
      </c>
      <c r="D87" s="289">
        <v>1</v>
      </c>
      <c r="E87" s="202">
        <v>5791.5</v>
      </c>
      <c r="F87" s="203">
        <v>1</v>
      </c>
      <c r="G87" s="203">
        <f>ROUND(E87*F87,2)</f>
        <v>5791.5</v>
      </c>
      <c r="H87" s="204">
        <v>0.2</v>
      </c>
      <c r="I87" s="205">
        <f t="shared" si="18"/>
        <v>1158.3</v>
      </c>
      <c r="J87" s="206">
        <v>0.2</v>
      </c>
      <c r="K87" s="205">
        <f t="shared" si="8"/>
        <v>1158.3</v>
      </c>
      <c r="L87" s="203"/>
      <c r="M87" s="207"/>
      <c r="N87" s="203"/>
      <c r="O87" s="205">
        <f t="shared" si="2"/>
        <v>0</v>
      </c>
      <c r="P87" s="203"/>
      <c r="Q87" s="203"/>
      <c r="R87" s="206"/>
      <c r="S87" s="205"/>
      <c r="T87" s="206">
        <v>0.2</v>
      </c>
      <c r="U87" s="205">
        <f>G87*T87</f>
        <v>1158.3</v>
      </c>
      <c r="V87" s="205"/>
      <c r="W87" s="208"/>
      <c r="X87" s="205"/>
      <c r="Y87" s="205"/>
      <c r="Z87" s="209">
        <f>G87+I87+K87+O87+P87+S87+U87</f>
        <v>9266.4</v>
      </c>
      <c r="AA87" s="584">
        <f>Z87+Z88</f>
        <v>13654.63</v>
      </c>
      <c r="AB87" s="584">
        <f>AA87*12</f>
        <v>163855.56</v>
      </c>
    </row>
    <row r="88" spans="1:28" ht="30.6" customHeight="1" x14ac:dyDescent="0.3">
      <c r="A88" s="617"/>
      <c r="B88" s="289" t="s">
        <v>196</v>
      </c>
      <c r="C88" s="289">
        <v>11</v>
      </c>
      <c r="D88" s="289">
        <v>0.5</v>
      </c>
      <c r="E88" s="202">
        <v>6268.9</v>
      </c>
      <c r="F88" s="203">
        <v>0.5</v>
      </c>
      <c r="G88" s="203">
        <f>ROUND(E88*F88,2)</f>
        <v>3134.45</v>
      </c>
      <c r="H88" s="204">
        <v>0.2</v>
      </c>
      <c r="I88" s="205">
        <f t="shared" si="18"/>
        <v>626.89</v>
      </c>
      <c r="J88" s="206">
        <v>0.2</v>
      </c>
      <c r="K88" s="205">
        <f t="shared" si="8"/>
        <v>626.89</v>
      </c>
      <c r="L88" s="203"/>
      <c r="M88" s="207"/>
      <c r="N88" s="203"/>
      <c r="O88" s="205"/>
      <c r="P88" s="203"/>
      <c r="Q88" s="203"/>
      <c r="R88" s="206"/>
      <c r="S88" s="205"/>
      <c r="T88" s="206"/>
      <c r="U88" s="205"/>
      <c r="V88" s="205"/>
      <c r="W88" s="208"/>
      <c r="X88" s="205"/>
      <c r="Y88" s="205"/>
      <c r="Z88" s="209">
        <f>G88+I88+K88+O88+P88+S88+U88</f>
        <v>4388.2299999999996</v>
      </c>
      <c r="AA88" s="588"/>
      <c r="AB88" s="588"/>
    </row>
    <row r="89" spans="1:28" ht="26.4" x14ac:dyDescent="0.3">
      <c r="A89" s="621" t="s">
        <v>145</v>
      </c>
      <c r="B89" s="289" t="s">
        <v>191</v>
      </c>
      <c r="C89" s="290">
        <v>14</v>
      </c>
      <c r="D89" s="290">
        <v>0.5</v>
      </c>
      <c r="E89" s="214">
        <v>8856.26</v>
      </c>
      <c r="F89" s="203">
        <v>9</v>
      </c>
      <c r="G89" s="203">
        <f>ROUND((E89/18)*F89,2)</f>
        <v>4428.13</v>
      </c>
      <c r="H89" s="215">
        <v>0.3</v>
      </c>
      <c r="I89" s="205">
        <f t="shared" si="18"/>
        <v>1328.44</v>
      </c>
      <c r="J89" s="206">
        <v>0.2</v>
      </c>
      <c r="K89" s="205">
        <f t="shared" si="8"/>
        <v>885.63</v>
      </c>
      <c r="L89" s="203"/>
      <c r="M89" s="207"/>
      <c r="N89" s="203"/>
      <c r="O89" s="205">
        <f t="shared" si="2"/>
        <v>0</v>
      </c>
      <c r="P89" s="203"/>
      <c r="Q89" s="203"/>
      <c r="R89" s="206"/>
      <c r="S89" s="205"/>
      <c r="T89" s="205"/>
      <c r="U89" s="205"/>
      <c r="V89" s="205"/>
      <c r="W89" s="208"/>
      <c r="X89" s="205"/>
      <c r="Y89" s="205"/>
      <c r="Z89" s="209">
        <f>G89+I89+K89+O89+P89+S89</f>
        <v>6642.2</v>
      </c>
      <c r="AA89" s="584">
        <f>Z89+Z90</f>
        <v>9776.65</v>
      </c>
      <c r="AB89" s="584">
        <f>AA89*12</f>
        <v>117319.79999999999</v>
      </c>
    </row>
    <row r="90" spans="1:28" ht="18.600000000000001" customHeight="1" x14ac:dyDescent="0.3">
      <c r="A90" s="621"/>
      <c r="B90" s="289" t="s">
        <v>192</v>
      </c>
      <c r="C90" s="290">
        <v>11</v>
      </c>
      <c r="D90" s="290">
        <v>0.33300000000000002</v>
      </c>
      <c r="E90" s="214">
        <v>6268.9</v>
      </c>
      <c r="F90" s="203">
        <v>6</v>
      </c>
      <c r="G90" s="203">
        <f>ROUND((E90/18)*F90,2)</f>
        <v>2089.63</v>
      </c>
      <c r="H90" s="215">
        <v>0.3</v>
      </c>
      <c r="I90" s="205">
        <f t="shared" si="18"/>
        <v>626.89</v>
      </c>
      <c r="J90" s="206">
        <v>0.2</v>
      </c>
      <c r="K90" s="205">
        <f t="shared" si="8"/>
        <v>417.93</v>
      </c>
      <c r="L90" s="203"/>
      <c r="M90" s="207"/>
      <c r="N90" s="203"/>
      <c r="O90" s="205">
        <f t="shared" si="2"/>
        <v>0</v>
      </c>
      <c r="P90" s="203"/>
      <c r="Q90" s="203"/>
      <c r="R90" s="206"/>
      <c r="S90" s="205"/>
      <c r="T90" s="205"/>
      <c r="U90" s="205"/>
      <c r="V90" s="205"/>
      <c r="W90" s="208"/>
      <c r="X90" s="205"/>
      <c r="Y90" s="205"/>
      <c r="Z90" s="209">
        <f>G90+I90+K90+O90+P90+S90</f>
        <v>3134.45</v>
      </c>
      <c r="AA90" s="588"/>
      <c r="AB90" s="588"/>
    </row>
    <row r="91" spans="1:28" ht="26.4" x14ac:dyDescent="0.3">
      <c r="A91" s="621" t="s">
        <v>149</v>
      </c>
      <c r="B91" s="289" t="s">
        <v>138</v>
      </c>
      <c r="C91" s="290">
        <v>12</v>
      </c>
      <c r="D91" s="290">
        <v>0.5</v>
      </c>
      <c r="E91" s="214">
        <v>6746.3</v>
      </c>
      <c r="F91" s="203">
        <v>0.5</v>
      </c>
      <c r="G91" s="203">
        <f>ROUND(E91*F91,2)</f>
        <v>3373.15</v>
      </c>
      <c r="H91" s="215">
        <v>0.1</v>
      </c>
      <c r="I91" s="205">
        <f t="shared" si="18"/>
        <v>337.32</v>
      </c>
      <c r="J91" s="206">
        <v>0.2</v>
      </c>
      <c r="K91" s="205">
        <f t="shared" si="8"/>
        <v>674.63</v>
      </c>
      <c r="L91" s="203"/>
      <c r="M91" s="207"/>
      <c r="N91" s="203"/>
      <c r="O91" s="205">
        <f t="shared" si="2"/>
        <v>0</v>
      </c>
      <c r="P91" s="203"/>
      <c r="Q91" s="203"/>
      <c r="R91" s="206"/>
      <c r="S91" s="205"/>
      <c r="T91" s="205"/>
      <c r="U91" s="205"/>
      <c r="V91" s="205"/>
      <c r="W91" s="208"/>
      <c r="X91" s="205"/>
      <c r="Y91" s="205"/>
      <c r="Z91" s="209">
        <f>G91+I91+K91+O91+P91+S91</f>
        <v>4385.1000000000004</v>
      </c>
      <c r="AA91" s="584">
        <f>Z91+Z92</f>
        <v>8459.89</v>
      </c>
      <c r="AB91" s="584">
        <f>AA91*12</f>
        <v>101518.68</v>
      </c>
    </row>
    <row r="92" spans="1:28" ht="18.600000000000001" customHeight="1" x14ac:dyDescent="0.3">
      <c r="A92" s="621"/>
      <c r="B92" s="289" t="s">
        <v>102</v>
      </c>
      <c r="C92" s="290">
        <v>11</v>
      </c>
      <c r="D92" s="290">
        <v>0.5</v>
      </c>
      <c r="E92" s="214">
        <v>6268.9</v>
      </c>
      <c r="F92" s="203">
        <v>0.5</v>
      </c>
      <c r="G92" s="203">
        <f>ROUND(E92*F92,2)</f>
        <v>3134.45</v>
      </c>
      <c r="H92" s="215">
        <v>0.1</v>
      </c>
      <c r="I92" s="205">
        <f t="shared" si="18"/>
        <v>313.45</v>
      </c>
      <c r="J92" s="206">
        <v>0.2</v>
      </c>
      <c r="K92" s="205">
        <f t="shared" si="8"/>
        <v>626.89</v>
      </c>
      <c r="L92" s="203"/>
      <c r="M92" s="207"/>
      <c r="N92" s="203"/>
      <c r="O92" s="205">
        <f>ROUND(((E92/18)*N92)*M92,2)</f>
        <v>0</v>
      </c>
      <c r="P92" s="203"/>
      <c r="Q92" s="203"/>
      <c r="R92" s="206"/>
      <c r="S92" s="205"/>
      <c r="T92" s="205"/>
      <c r="U92" s="205"/>
      <c r="V92" s="205"/>
      <c r="W92" s="208"/>
      <c r="X92" s="205"/>
      <c r="Y92" s="205"/>
      <c r="Z92" s="209">
        <f>G92+I92+K92+O92+P92+S92</f>
        <v>4074.7899999999995</v>
      </c>
      <c r="AA92" s="588"/>
      <c r="AB92" s="588"/>
    </row>
    <row r="93" spans="1:28" ht="18" customHeight="1" x14ac:dyDescent="0.3">
      <c r="A93" s="379" t="s">
        <v>172</v>
      </c>
      <c r="B93" s="203" t="s">
        <v>163</v>
      </c>
      <c r="C93" s="216"/>
      <c r="D93" s="216">
        <v>0.16700000000000001</v>
      </c>
      <c r="E93" s="217">
        <v>6268.9</v>
      </c>
      <c r="F93" s="203">
        <v>3</v>
      </c>
      <c r="G93" s="203">
        <f>ROUND((E93/18)*F93,2)</f>
        <v>1044.82</v>
      </c>
      <c r="H93" s="218">
        <v>0.3</v>
      </c>
      <c r="I93" s="205">
        <f t="shared" si="18"/>
        <v>313.45</v>
      </c>
      <c r="J93" s="206">
        <v>0.2</v>
      </c>
      <c r="K93" s="205">
        <f t="shared" si="8"/>
        <v>208.96</v>
      </c>
      <c r="L93" s="203"/>
      <c r="M93" s="207"/>
      <c r="N93" s="203"/>
      <c r="O93" s="205">
        <f t="shared" si="2"/>
        <v>0</v>
      </c>
      <c r="P93" s="203"/>
      <c r="Q93" s="203"/>
      <c r="R93" s="206"/>
      <c r="S93" s="205"/>
      <c r="T93" s="205"/>
      <c r="U93" s="205"/>
      <c r="V93" s="205"/>
      <c r="W93" s="208"/>
      <c r="X93" s="205"/>
      <c r="Y93" s="205"/>
      <c r="Z93" s="209">
        <f>G93+I93+K93+O93+P93+S93</f>
        <v>1567.23</v>
      </c>
      <c r="AA93" s="330">
        <f>Z93</f>
        <v>1567.23</v>
      </c>
      <c r="AB93" s="330">
        <f>AA93*12</f>
        <v>18806.760000000002</v>
      </c>
    </row>
    <row r="94" spans="1:28" x14ac:dyDescent="0.3">
      <c r="A94" s="380" t="s">
        <v>202</v>
      </c>
      <c r="B94" s="213"/>
      <c r="C94" s="213"/>
      <c r="D94" s="240">
        <f>SUM(D33:D93)</f>
        <v>44.507000000000005</v>
      </c>
      <c r="E94" s="240">
        <f>SUM(E33:E93)</f>
        <v>444641.43000000034</v>
      </c>
      <c r="F94" s="240">
        <f>SUM(F33:F93)</f>
        <v>562.5</v>
      </c>
      <c r="G94" s="240">
        <f>SUM(G33:G93)</f>
        <v>336204.18000000011</v>
      </c>
      <c r="H94" s="213"/>
      <c r="I94" s="240">
        <f>SUM(I33:I93)</f>
        <v>82094.479999999967</v>
      </c>
      <c r="J94" s="213"/>
      <c r="K94" s="240">
        <f>SUM(K33:K93)</f>
        <v>67240.85000000002</v>
      </c>
      <c r="L94" s="213"/>
      <c r="M94" s="213"/>
      <c r="N94" s="240">
        <f>SUM(N33:N93)</f>
        <v>287</v>
      </c>
      <c r="O94" s="240">
        <f>SUM(O33:O93)</f>
        <v>19285.650000000001</v>
      </c>
      <c r="P94" s="240">
        <f>SUM(P33:P93)</f>
        <v>8615.4</v>
      </c>
      <c r="Q94" s="240">
        <f>SUM(Q33:Q93)</f>
        <v>22745.31</v>
      </c>
      <c r="R94" s="213"/>
      <c r="S94" s="240">
        <f>SUM(S33:S93)</f>
        <v>3870.59</v>
      </c>
      <c r="T94" s="213"/>
      <c r="U94" s="240">
        <f>SUM(U33:U93)</f>
        <v>8382.08</v>
      </c>
      <c r="V94" s="240">
        <f>SUM(V33:V93)</f>
        <v>770.11</v>
      </c>
      <c r="W94" s="240">
        <f>SUM(W33:W93)</f>
        <v>2663.4</v>
      </c>
      <c r="X94" s="213"/>
      <c r="Y94" s="407">
        <f>SUM(Y33:Y93)</f>
        <v>2411.39</v>
      </c>
      <c r="Z94" s="407">
        <f>SUM(Z33:Z93)</f>
        <v>550559.99999999988</v>
      </c>
      <c r="AA94" s="406">
        <f>SUM(AA33:AA93)</f>
        <v>552246.84</v>
      </c>
      <c r="AB94" s="406">
        <f>SUM(AB33:AB93)</f>
        <v>6626962.0799999991</v>
      </c>
    </row>
    <row r="95" spans="1:28" x14ac:dyDescent="0.3">
      <c r="A95" s="382" t="s">
        <v>203</v>
      </c>
      <c r="B95" s="300"/>
      <c r="C95" s="300"/>
      <c r="D95" s="300"/>
      <c r="E95" s="300"/>
      <c r="F95" s="300"/>
      <c r="G95" s="300"/>
      <c r="H95" s="300"/>
      <c r="I95" s="300"/>
      <c r="J95" s="300"/>
      <c r="K95" s="300"/>
      <c r="L95" s="300"/>
      <c r="M95" s="300"/>
      <c r="N95" s="300"/>
      <c r="O95" s="300"/>
      <c r="P95" s="300"/>
      <c r="Q95" s="300"/>
      <c r="R95" s="300"/>
      <c r="S95" s="300"/>
      <c r="T95" s="300"/>
      <c r="U95" s="300"/>
      <c r="V95" s="300"/>
      <c r="W95" s="300"/>
      <c r="X95" s="300"/>
      <c r="Y95" s="300"/>
      <c r="Z95" s="300"/>
      <c r="AA95" s="383"/>
      <c r="AB95" s="383"/>
    </row>
    <row r="96" spans="1:28" s="226" customFormat="1" x14ac:dyDescent="0.3">
      <c r="A96" s="604" t="s">
        <v>204</v>
      </c>
      <c r="B96" s="296" t="s">
        <v>225</v>
      </c>
      <c r="C96" s="296">
        <v>14</v>
      </c>
      <c r="D96" s="296">
        <v>1</v>
      </c>
      <c r="E96" s="296">
        <v>7701.1</v>
      </c>
      <c r="F96" s="296"/>
      <c r="G96" s="296"/>
      <c r="H96" s="228">
        <v>0.3</v>
      </c>
      <c r="I96" s="295">
        <f>ROUND(E96*H96,2)</f>
        <v>2310.33</v>
      </c>
      <c r="J96" s="229">
        <v>0.2</v>
      </c>
      <c r="K96" s="295">
        <f>ROUND(E96*J96,2)</f>
        <v>1540.22</v>
      </c>
      <c r="L96" s="296"/>
      <c r="M96" s="296"/>
      <c r="N96" s="296"/>
      <c r="O96" s="296"/>
      <c r="P96" s="296"/>
      <c r="Q96" s="296"/>
      <c r="R96" s="296"/>
      <c r="S96" s="296"/>
      <c r="T96" s="296"/>
      <c r="U96" s="296"/>
      <c r="V96" s="296"/>
      <c r="W96" s="296"/>
      <c r="X96" s="296"/>
      <c r="Y96" s="296"/>
      <c r="Z96" s="232">
        <f>G96+I96+K96+O96+P96+Q96+S96+7701.1</f>
        <v>11551.650000000001</v>
      </c>
      <c r="AA96" s="626">
        <f>Z97+Z98+Z96</f>
        <v>18354.785000000003</v>
      </c>
      <c r="AB96" s="581">
        <f>AA96*12</f>
        <v>220257.42000000004</v>
      </c>
    </row>
    <row r="97" spans="1:28" ht="24" customHeight="1" x14ac:dyDescent="0.3">
      <c r="A97" s="604"/>
      <c r="B97" s="331" t="s">
        <v>205</v>
      </c>
      <c r="C97" s="331">
        <v>11</v>
      </c>
      <c r="D97" s="296">
        <v>0.111</v>
      </c>
      <c r="E97" s="332">
        <v>6268.9</v>
      </c>
      <c r="F97" s="296">
        <v>2</v>
      </c>
      <c r="G97" s="227">
        <f t="shared" ref="G97:G110" si="19">ROUND((E97/18)*F97,2)</f>
        <v>696.54</v>
      </c>
      <c r="H97" s="228">
        <v>0.3</v>
      </c>
      <c r="I97" s="295">
        <f t="shared" ref="I97:I110" si="20">ROUND(G97*H97,2)</f>
        <v>208.96</v>
      </c>
      <c r="J97" s="229">
        <v>0.2</v>
      </c>
      <c r="K97" s="295">
        <f t="shared" ref="K97:K110" si="21">ROUND(G97*J97,2)</f>
        <v>139.31</v>
      </c>
      <c r="L97" s="296"/>
      <c r="M97" s="230">
        <v>0.2</v>
      </c>
      <c r="N97" s="297">
        <v>2</v>
      </c>
      <c r="O97" s="231">
        <f>ROUND(((E97/18)*N97)*M97,2)/2</f>
        <v>69.655000000000001</v>
      </c>
      <c r="P97" s="296"/>
      <c r="Q97" s="296"/>
      <c r="R97" s="296"/>
      <c r="S97" s="296"/>
      <c r="T97" s="296"/>
      <c r="U97" s="296"/>
      <c r="V97" s="296"/>
      <c r="W97" s="296"/>
      <c r="X97" s="296"/>
      <c r="Y97" s="296"/>
      <c r="Z97" s="232">
        <f>G97+I97+K97+O97+P97+Q97+S97</f>
        <v>1114.4649999999999</v>
      </c>
      <c r="AA97" s="626"/>
      <c r="AB97" s="582"/>
    </row>
    <row r="98" spans="1:28" ht="27" customHeight="1" x14ac:dyDescent="0.3">
      <c r="A98" s="605"/>
      <c r="B98" s="247" t="s">
        <v>206</v>
      </c>
      <c r="C98" s="247">
        <v>13</v>
      </c>
      <c r="D98" s="213">
        <v>0.5</v>
      </c>
      <c r="E98" s="333">
        <v>7223.7</v>
      </c>
      <c r="F98" s="213">
        <v>9</v>
      </c>
      <c r="G98" s="220">
        <f t="shared" si="19"/>
        <v>3611.85</v>
      </c>
      <c r="H98" s="221">
        <v>0.3</v>
      </c>
      <c r="I98" s="224">
        <f t="shared" si="20"/>
        <v>1083.56</v>
      </c>
      <c r="J98" s="222">
        <v>0.2</v>
      </c>
      <c r="K98" s="224">
        <f t="shared" si="21"/>
        <v>722.37</v>
      </c>
      <c r="L98" s="213"/>
      <c r="M98" s="222">
        <v>0.15</v>
      </c>
      <c r="N98" s="234">
        <v>9</v>
      </c>
      <c r="O98" s="224">
        <f>ROUND(((E98/18)*N98)*M98,2)/2</f>
        <v>270.89</v>
      </c>
      <c r="P98" s="213"/>
      <c r="Q98" s="213"/>
      <c r="R98" s="213"/>
      <c r="S98" s="213"/>
      <c r="T98" s="213"/>
      <c r="U98" s="213"/>
      <c r="V98" s="213"/>
      <c r="W98" s="213"/>
      <c r="X98" s="213"/>
      <c r="Y98" s="213"/>
      <c r="Z98" s="223">
        <f>G98+I98+K98+O98+P98+S98+Q98</f>
        <v>5688.67</v>
      </c>
      <c r="AA98" s="626"/>
      <c r="AB98" s="583"/>
    </row>
    <row r="99" spans="1:28" ht="24.6" customHeight="1" x14ac:dyDescent="0.3">
      <c r="A99" s="594" t="s">
        <v>207</v>
      </c>
      <c r="B99" s="247" t="s">
        <v>208</v>
      </c>
      <c r="C99" s="247">
        <v>11</v>
      </c>
      <c r="D99" s="213">
        <v>0.52800000000000002</v>
      </c>
      <c r="E99" s="334">
        <v>6268.9</v>
      </c>
      <c r="F99" s="334">
        <v>9.5</v>
      </c>
      <c r="G99" s="203">
        <f t="shared" si="19"/>
        <v>3308.59</v>
      </c>
      <c r="H99" s="215">
        <v>0.3</v>
      </c>
      <c r="I99" s="205">
        <f t="shared" si="20"/>
        <v>992.58</v>
      </c>
      <c r="J99" s="206">
        <v>0.2</v>
      </c>
      <c r="K99" s="205">
        <f t="shared" si="21"/>
        <v>661.72</v>
      </c>
      <c r="L99" s="240"/>
      <c r="M99" s="240"/>
      <c r="N99" s="240"/>
      <c r="O99" s="240"/>
      <c r="P99" s="240"/>
      <c r="Q99" s="203"/>
      <c r="R99" s="240"/>
      <c r="S99" s="240"/>
      <c r="T99" s="240"/>
      <c r="U99" s="240"/>
      <c r="V99" s="240"/>
      <c r="W99" s="240"/>
      <c r="X99" s="240"/>
      <c r="Y99" s="407"/>
      <c r="Z99" s="219">
        <f>G99+I99+K99+O99+P99+Q99+S99</f>
        <v>4962.8900000000003</v>
      </c>
      <c r="AA99" s="584">
        <f>Z99+Z100</f>
        <v>11404.03</v>
      </c>
      <c r="AB99" s="584">
        <f>AA99*12</f>
        <v>136848.36000000002</v>
      </c>
    </row>
    <row r="100" spans="1:28" ht="30.6" customHeight="1" x14ac:dyDescent="0.3">
      <c r="A100" s="599"/>
      <c r="B100" s="248" t="s">
        <v>209</v>
      </c>
      <c r="C100" s="248">
        <v>13</v>
      </c>
      <c r="D100" s="249">
        <v>0.5</v>
      </c>
      <c r="E100" s="335">
        <v>7223.7</v>
      </c>
      <c r="F100" s="335">
        <v>9</v>
      </c>
      <c r="G100" s="220">
        <f t="shared" si="19"/>
        <v>3611.85</v>
      </c>
      <c r="H100" s="221">
        <v>0.3</v>
      </c>
      <c r="I100" s="224">
        <f t="shared" si="20"/>
        <v>1083.56</v>
      </c>
      <c r="J100" s="222">
        <v>0.2</v>
      </c>
      <c r="K100" s="224">
        <f t="shared" si="21"/>
        <v>722.37</v>
      </c>
      <c r="L100" s="222"/>
      <c r="M100" s="222">
        <v>0.15</v>
      </c>
      <c r="N100" s="234">
        <v>4</v>
      </c>
      <c r="O100" s="224">
        <f>ROUND(((E100/18)*N100)*M100,2)/2</f>
        <v>120.395</v>
      </c>
      <c r="P100" s="294"/>
      <c r="Q100" s="272">
        <f>ROUND(E100*25%,2)/2</f>
        <v>902.96500000000003</v>
      </c>
      <c r="R100" s="234"/>
      <c r="S100" s="234"/>
      <c r="T100" s="234"/>
      <c r="U100" s="234"/>
      <c r="V100" s="234"/>
      <c r="W100" s="234"/>
      <c r="X100" s="234"/>
      <c r="Y100" s="234"/>
      <c r="Z100" s="223">
        <f>G100+I100+K100+O100+P100+S100+Q100</f>
        <v>6441.14</v>
      </c>
      <c r="AA100" s="585"/>
      <c r="AB100" s="585"/>
    </row>
    <row r="101" spans="1:28" ht="27.6" customHeight="1" x14ac:dyDescent="0.3">
      <c r="A101" s="594" t="s">
        <v>210</v>
      </c>
      <c r="B101" s="247" t="s">
        <v>211</v>
      </c>
      <c r="C101" s="247">
        <v>13</v>
      </c>
      <c r="D101" s="213">
        <v>0.66700000000000004</v>
      </c>
      <c r="E101" s="334">
        <v>7223.7</v>
      </c>
      <c r="F101" s="334">
        <v>12</v>
      </c>
      <c r="G101" s="203">
        <f t="shared" si="19"/>
        <v>4815.8</v>
      </c>
      <c r="H101" s="215">
        <v>0.3</v>
      </c>
      <c r="I101" s="205">
        <f t="shared" si="20"/>
        <v>1444.74</v>
      </c>
      <c r="J101" s="222">
        <v>0.2</v>
      </c>
      <c r="K101" s="224">
        <f t="shared" si="21"/>
        <v>963.16</v>
      </c>
      <c r="L101" s="240"/>
      <c r="M101" s="222">
        <v>0.2</v>
      </c>
      <c r="N101" s="234">
        <v>12</v>
      </c>
      <c r="O101" s="224">
        <f>ROUND(((E101/18)*N101)*M101,2)/2</f>
        <v>481.58</v>
      </c>
      <c r="P101" s="276"/>
      <c r="Q101" s="276"/>
      <c r="R101" s="240"/>
      <c r="S101" s="240"/>
      <c r="T101" s="240"/>
      <c r="U101" s="240"/>
      <c r="V101" s="240"/>
      <c r="W101" s="240"/>
      <c r="X101" s="240"/>
      <c r="Y101" s="407"/>
      <c r="Z101" s="219">
        <f>G101+I101+K101+O101+P101+Q101+S101</f>
        <v>7705.28</v>
      </c>
      <c r="AA101" s="584">
        <f>Z101+Z102</f>
        <v>7705.28</v>
      </c>
      <c r="AB101" s="584">
        <f>AA101*12</f>
        <v>92463.360000000001</v>
      </c>
    </row>
    <row r="102" spans="1:28" ht="24" customHeight="1" x14ac:dyDescent="0.3">
      <c r="A102" s="599"/>
      <c r="B102" s="248" t="s">
        <v>212</v>
      </c>
      <c r="C102" s="248"/>
      <c r="D102" s="249"/>
      <c r="E102" s="335"/>
      <c r="F102" s="335"/>
      <c r="G102" s="220">
        <f t="shared" si="19"/>
        <v>0</v>
      </c>
      <c r="H102" s="221">
        <v>0.3</v>
      </c>
      <c r="I102" s="224">
        <f t="shared" si="20"/>
        <v>0</v>
      </c>
      <c r="J102" s="222">
        <v>0.2</v>
      </c>
      <c r="K102" s="224">
        <f t="shared" si="21"/>
        <v>0</v>
      </c>
      <c r="L102" s="234"/>
      <c r="M102" s="234"/>
      <c r="N102" s="234"/>
      <c r="O102" s="234"/>
      <c r="P102" s="294"/>
      <c r="Q102" s="294"/>
      <c r="R102" s="234"/>
      <c r="S102" s="234"/>
      <c r="T102" s="234"/>
      <c r="U102" s="234"/>
      <c r="V102" s="234"/>
      <c r="W102" s="234"/>
      <c r="X102" s="234"/>
      <c r="Y102" s="234"/>
      <c r="Z102" s="223">
        <f>G102+I102+K102+O102+P102+S102+Q102</f>
        <v>0</v>
      </c>
      <c r="AA102" s="585"/>
      <c r="AB102" s="585"/>
    </row>
    <row r="103" spans="1:28" ht="28.2" x14ac:dyDescent="0.3">
      <c r="A103" s="594" t="s">
        <v>213</v>
      </c>
      <c r="B103" s="247" t="s">
        <v>214</v>
      </c>
      <c r="C103" s="213">
        <v>13</v>
      </c>
      <c r="D103" s="213">
        <v>0.83299999999999996</v>
      </c>
      <c r="E103" s="334">
        <v>7223.7</v>
      </c>
      <c r="F103" s="240">
        <v>15</v>
      </c>
      <c r="G103" s="203">
        <f t="shared" si="19"/>
        <v>6019.75</v>
      </c>
      <c r="H103" s="215">
        <v>0.3</v>
      </c>
      <c r="I103" s="205">
        <f t="shared" si="20"/>
        <v>1805.93</v>
      </c>
      <c r="J103" s="206">
        <v>0.2</v>
      </c>
      <c r="K103" s="205">
        <f t="shared" si="21"/>
        <v>1203.95</v>
      </c>
      <c r="L103" s="213"/>
      <c r="M103" s="206">
        <v>0.1</v>
      </c>
      <c r="N103" s="240">
        <v>15</v>
      </c>
      <c r="O103" s="205">
        <f>ROUND(((E103/18)*N103)*M103,2)/2</f>
        <v>300.99</v>
      </c>
      <c r="P103" s="277"/>
      <c r="Q103" s="272">
        <f>ROUND(E103*25%,2)/2</f>
        <v>902.96500000000003</v>
      </c>
      <c r="R103" s="213"/>
      <c r="S103" s="213"/>
      <c r="T103" s="213"/>
      <c r="U103" s="213"/>
      <c r="V103" s="213"/>
      <c r="W103" s="213"/>
      <c r="X103" s="213"/>
      <c r="Y103" s="213"/>
      <c r="Z103" s="219">
        <f>G103+I103+K103+O103+P103+Q103+S103</f>
        <v>10233.585000000001</v>
      </c>
      <c r="AA103" s="584">
        <f>Z103+Z104</f>
        <v>12671.505000000001</v>
      </c>
      <c r="AB103" s="584">
        <f>AA103*12</f>
        <v>152058.06</v>
      </c>
    </row>
    <row r="104" spans="1:28" ht="28.2" x14ac:dyDescent="0.3">
      <c r="A104" s="599"/>
      <c r="B104" s="248" t="s">
        <v>215</v>
      </c>
      <c r="C104" s="249">
        <v>11</v>
      </c>
      <c r="D104" s="249">
        <v>0.25</v>
      </c>
      <c r="E104" s="335">
        <v>6268.9</v>
      </c>
      <c r="F104" s="234">
        <v>4.5</v>
      </c>
      <c r="G104" s="220">
        <f t="shared" si="19"/>
        <v>1567.23</v>
      </c>
      <c r="H104" s="221">
        <v>0.3</v>
      </c>
      <c r="I104" s="224">
        <f t="shared" si="20"/>
        <v>470.17</v>
      </c>
      <c r="J104" s="222">
        <v>0.2</v>
      </c>
      <c r="K104" s="224">
        <f t="shared" si="21"/>
        <v>313.45</v>
      </c>
      <c r="L104" s="249"/>
      <c r="M104" s="222">
        <v>0.2</v>
      </c>
      <c r="N104" s="234">
        <v>2.5</v>
      </c>
      <c r="O104" s="224">
        <f>ROUND(((E104/18)*N104)*M104,2)/2</f>
        <v>87.07</v>
      </c>
      <c r="P104" s="298"/>
      <c r="Q104" s="293"/>
      <c r="R104" s="249"/>
      <c r="S104" s="249"/>
      <c r="T104" s="249"/>
      <c r="U104" s="249"/>
      <c r="V104" s="249"/>
      <c r="W104" s="249"/>
      <c r="X104" s="249"/>
      <c r="Y104" s="249"/>
      <c r="Z104" s="223">
        <f>G104+I104+K104+O104+P104+S104+Q104</f>
        <v>2437.92</v>
      </c>
      <c r="AA104" s="585"/>
      <c r="AB104" s="585"/>
    </row>
    <row r="105" spans="1:28" x14ac:dyDescent="0.3">
      <c r="A105" s="594" t="s">
        <v>216</v>
      </c>
      <c r="B105" s="247" t="s">
        <v>217</v>
      </c>
      <c r="C105" s="213">
        <v>13</v>
      </c>
      <c r="D105" s="213">
        <v>0.30499999999999999</v>
      </c>
      <c r="E105" s="333">
        <v>7223.7</v>
      </c>
      <c r="F105" s="213">
        <v>5.5</v>
      </c>
      <c r="G105" s="203">
        <f t="shared" si="19"/>
        <v>2207.2399999999998</v>
      </c>
      <c r="H105" s="215">
        <v>0.3</v>
      </c>
      <c r="I105" s="205">
        <f t="shared" si="20"/>
        <v>662.17</v>
      </c>
      <c r="J105" s="206">
        <v>0.2</v>
      </c>
      <c r="K105" s="205">
        <f t="shared" si="21"/>
        <v>441.45</v>
      </c>
      <c r="L105" s="213"/>
      <c r="M105" s="213"/>
      <c r="N105" s="213"/>
      <c r="O105" s="213"/>
      <c r="P105" s="277"/>
      <c r="Q105" s="277"/>
      <c r="R105" s="213"/>
      <c r="S105" s="213"/>
      <c r="T105" s="213"/>
      <c r="U105" s="213"/>
      <c r="V105" s="213"/>
      <c r="W105" s="213"/>
      <c r="X105" s="213"/>
      <c r="Y105" s="213"/>
      <c r="Z105" s="219">
        <f>G105+I105+K105+O105+P105+Q105+S105</f>
        <v>3310.8599999999997</v>
      </c>
      <c r="AA105" s="584">
        <f>Z105+Z106</f>
        <v>12600.735000000001</v>
      </c>
      <c r="AB105" s="584">
        <f>AA105*12</f>
        <v>151208.82</v>
      </c>
    </row>
    <row r="106" spans="1:28" ht="28.2" x14ac:dyDescent="0.3">
      <c r="A106" s="599"/>
      <c r="B106" s="248" t="s">
        <v>218</v>
      </c>
      <c r="C106" s="249">
        <v>11</v>
      </c>
      <c r="D106" s="249">
        <v>0.88900000000000001</v>
      </c>
      <c r="E106" s="336">
        <v>6268.9</v>
      </c>
      <c r="F106" s="249">
        <v>16</v>
      </c>
      <c r="G106" s="220">
        <f t="shared" si="19"/>
        <v>5572.36</v>
      </c>
      <c r="H106" s="221">
        <v>0.3</v>
      </c>
      <c r="I106" s="224">
        <f t="shared" si="20"/>
        <v>1671.71</v>
      </c>
      <c r="J106" s="222">
        <v>0.2</v>
      </c>
      <c r="K106" s="224">
        <f t="shared" si="21"/>
        <v>1114.47</v>
      </c>
      <c r="L106" s="249"/>
      <c r="M106" s="222">
        <v>0.15</v>
      </c>
      <c r="N106" s="234">
        <v>8</v>
      </c>
      <c r="O106" s="224">
        <f>ROUND(((E106/18)*N106)*M106,2)/2</f>
        <v>208.965</v>
      </c>
      <c r="P106" s="293">
        <f>ROUND(E105*20%,2)/2</f>
        <v>722.37</v>
      </c>
      <c r="Q106" s="293"/>
      <c r="R106" s="249"/>
      <c r="S106" s="249"/>
      <c r="T106" s="249"/>
      <c r="U106" s="249"/>
      <c r="V106" s="249"/>
      <c r="W106" s="249"/>
      <c r="X106" s="249"/>
      <c r="Y106" s="249"/>
      <c r="Z106" s="223">
        <f>G106+I106+K106+O106+P106+S106+Q106</f>
        <v>9289.875</v>
      </c>
      <c r="AA106" s="585"/>
      <c r="AB106" s="585"/>
    </row>
    <row r="107" spans="1:28" ht="20.399999999999999" customHeight="1" x14ac:dyDescent="0.3">
      <c r="A107" s="594" t="s">
        <v>219</v>
      </c>
      <c r="B107" s="247" t="s">
        <v>211</v>
      </c>
      <c r="C107" s="213">
        <v>11</v>
      </c>
      <c r="D107" s="213">
        <v>0.41699999999999998</v>
      </c>
      <c r="E107" s="333">
        <v>6268.9</v>
      </c>
      <c r="F107" s="213">
        <v>7.5</v>
      </c>
      <c r="G107" s="203">
        <f t="shared" si="19"/>
        <v>2612.04</v>
      </c>
      <c r="H107" s="215">
        <v>0.3</v>
      </c>
      <c r="I107" s="205">
        <f t="shared" si="20"/>
        <v>783.61</v>
      </c>
      <c r="J107" s="206">
        <v>0.2</v>
      </c>
      <c r="K107" s="205">
        <f t="shared" si="21"/>
        <v>522.41</v>
      </c>
      <c r="L107" s="213"/>
      <c r="M107" s="206">
        <v>0.2</v>
      </c>
      <c r="N107" s="240">
        <v>3.5</v>
      </c>
      <c r="O107" s="205">
        <f>ROUND(((E107/18)*N107)*M107,2)/2</f>
        <v>121.895</v>
      </c>
      <c r="P107" s="213"/>
      <c r="Q107" s="213"/>
      <c r="R107" s="213"/>
      <c r="S107" s="213"/>
      <c r="T107" s="213"/>
      <c r="U107" s="213"/>
      <c r="V107" s="213"/>
      <c r="W107" s="213"/>
      <c r="X107" s="213"/>
      <c r="Y107" s="213"/>
      <c r="Z107" s="205">
        <f>G107+I107+K107+O107+P107+Q107+S107</f>
        <v>4039.9549999999999</v>
      </c>
      <c r="AA107" s="577">
        <f>Z107+Z108</f>
        <v>11865.635</v>
      </c>
      <c r="AB107" s="577">
        <f>AA107*12</f>
        <v>142387.62</v>
      </c>
    </row>
    <row r="108" spans="1:28" ht="22.2" customHeight="1" x14ac:dyDescent="0.3">
      <c r="A108" s="594"/>
      <c r="B108" s="247" t="s">
        <v>220</v>
      </c>
      <c r="C108" s="213">
        <v>13</v>
      </c>
      <c r="D108" s="213">
        <v>0.72199999999999998</v>
      </c>
      <c r="E108" s="333">
        <v>7223.7</v>
      </c>
      <c r="F108" s="213">
        <v>13</v>
      </c>
      <c r="G108" s="203">
        <f t="shared" si="19"/>
        <v>5217.12</v>
      </c>
      <c r="H108" s="215">
        <v>0.3</v>
      </c>
      <c r="I108" s="205">
        <f t="shared" si="20"/>
        <v>1565.14</v>
      </c>
      <c r="J108" s="206">
        <v>0.2</v>
      </c>
      <c r="K108" s="205">
        <f t="shared" si="21"/>
        <v>1043.42</v>
      </c>
      <c r="L108" s="213"/>
      <c r="M108" s="213"/>
      <c r="N108" s="213"/>
      <c r="O108" s="213"/>
      <c r="P108" s="213"/>
      <c r="Q108" s="213"/>
      <c r="R108" s="213"/>
      <c r="S108" s="213"/>
      <c r="T108" s="213"/>
      <c r="U108" s="213"/>
      <c r="V108" s="213"/>
      <c r="W108" s="213"/>
      <c r="X108" s="213"/>
      <c r="Y108" s="213"/>
      <c r="Z108" s="205">
        <f>G108+I108+K108+O108+P108+S108+Q108</f>
        <v>7825.68</v>
      </c>
      <c r="AA108" s="577"/>
      <c r="AB108" s="577"/>
    </row>
    <row r="109" spans="1:28" ht="19.2" customHeight="1" x14ac:dyDescent="0.3">
      <c r="A109" s="594" t="s">
        <v>221</v>
      </c>
      <c r="B109" s="247" t="s">
        <v>211</v>
      </c>
      <c r="C109" s="213">
        <v>12</v>
      </c>
      <c r="D109" s="213">
        <v>0.66700000000000004</v>
      </c>
      <c r="E109" s="333">
        <v>6746.3</v>
      </c>
      <c r="F109" s="213">
        <v>12</v>
      </c>
      <c r="G109" s="203">
        <f t="shared" si="19"/>
        <v>4497.53</v>
      </c>
      <c r="H109" s="215">
        <v>0.1</v>
      </c>
      <c r="I109" s="205">
        <f t="shared" si="20"/>
        <v>449.75</v>
      </c>
      <c r="J109" s="206">
        <v>0.2</v>
      </c>
      <c r="K109" s="205">
        <f t="shared" si="21"/>
        <v>899.51</v>
      </c>
      <c r="L109" s="213"/>
      <c r="M109" s="206">
        <v>0.15</v>
      </c>
      <c r="N109" s="240">
        <v>8</v>
      </c>
      <c r="O109" s="205">
        <f>ROUND(((E109/18)*N109)*M109,2)/2</f>
        <v>224.875</v>
      </c>
      <c r="P109" s="213"/>
      <c r="Q109" s="203">
        <f>ROUND(E109*25%,2)/2</f>
        <v>843.29</v>
      </c>
      <c r="R109" s="213"/>
      <c r="S109" s="213"/>
      <c r="T109" s="213"/>
      <c r="U109" s="213"/>
      <c r="V109" s="213"/>
      <c r="W109" s="213"/>
      <c r="X109" s="213"/>
      <c r="Y109" s="213"/>
      <c r="Z109" s="205">
        <f>G109+I109+K109+O109+P109+Q109+S109</f>
        <v>6914.9549999999999</v>
      </c>
      <c r="AA109" s="577">
        <f>Z109+Z110</f>
        <v>10310.605</v>
      </c>
      <c r="AB109" s="577">
        <f>AA109*12</f>
        <v>123727.26</v>
      </c>
    </row>
    <row r="110" spans="1:28" ht="28.2" x14ac:dyDescent="0.3">
      <c r="A110" s="594"/>
      <c r="B110" s="247" t="s">
        <v>222</v>
      </c>
      <c r="C110" s="213">
        <v>11</v>
      </c>
      <c r="D110" s="213">
        <v>0.41699999999999998</v>
      </c>
      <c r="E110" s="333">
        <v>6268.9</v>
      </c>
      <c r="F110" s="213">
        <v>7.5</v>
      </c>
      <c r="G110" s="203">
        <f t="shared" si="19"/>
        <v>2612.04</v>
      </c>
      <c r="H110" s="215">
        <v>0.1</v>
      </c>
      <c r="I110" s="205">
        <f t="shared" si="20"/>
        <v>261.2</v>
      </c>
      <c r="J110" s="206">
        <v>0.2</v>
      </c>
      <c r="K110" s="205">
        <f t="shared" si="21"/>
        <v>522.41</v>
      </c>
      <c r="L110" s="213"/>
      <c r="M110" s="213"/>
      <c r="N110" s="213"/>
      <c r="O110" s="213"/>
      <c r="P110" s="213"/>
      <c r="Q110" s="213"/>
      <c r="R110" s="213"/>
      <c r="S110" s="213"/>
      <c r="T110" s="213"/>
      <c r="U110" s="213"/>
      <c r="V110" s="213"/>
      <c r="W110" s="213"/>
      <c r="X110" s="213"/>
      <c r="Y110" s="213"/>
      <c r="Z110" s="205">
        <f>G110+I110+K110+O110+P110+S110+Q110</f>
        <v>3395.6499999999996</v>
      </c>
      <c r="AA110" s="577"/>
      <c r="AB110" s="577"/>
    </row>
    <row r="111" spans="1:28" x14ac:dyDescent="0.3">
      <c r="A111" s="594" t="s">
        <v>223</v>
      </c>
      <c r="B111" s="638" t="s">
        <v>224</v>
      </c>
      <c r="C111" s="213"/>
      <c r="D111" s="213"/>
      <c r="E111" s="213"/>
      <c r="F111" s="213"/>
      <c r="G111" s="213"/>
      <c r="H111" s="213"/>
      <c r="I111" s="213"/>
      <c r="J111" s="213"/>
      <c r="K111" s="213"/>
      <c r="L111" s="213"/>
      <c r="M111" s="213"/>
      <c r="N111" s="213"/>
      <c r="O111" s="213"/>
      <c r="P111" s="213"/>
      <c r="Q111" s="213"/>
      <c r="R111" s="213"/>
      <c r="S111" s="213"/>
      <c r="T111" s="213"/>
      <c r="U111" s="213"/>
      <c r="V111" s="213"/>
      <c r="W111" s="213"/>
      <c r="X111" s="213"/>
      <c r="Y111" s="213"/>
      <c r="Z111" s="205">
        <f>G111+I111+K111+O111+P111+Q111+S111</f>
        <v>0</v>
      </c>
      <c r="AA111" s="577">
        <f>Z111+Z112</f>
        <v>8149.57</v>
      </c>
      <c r="AB111" s="577">
        <f>AA111*12</f>
        <v>97794.84</v>
      </c>
    </row>
    <row r="112" spans="1:28" ht="27" customHeight="1" x14ac:dyDescent="0.3">
      <c r="A112" s="594"/>
      <c r="B112" s="638"/>
      <c r="C112" s="213">
        <v>11</v>
      </c>
      <c r="D112" s="213">
        <v>1</v>
      </c>
      <c r="E112" s="323">
        <v>6268.9</v>
      </c>
      <c r="F112" s="213">
        <v>18</v>
      </c>
      <c r="G112" s="203">
        <f>ROUND((E112/18)*F112,2)</f>
        <v>6268.9</v>
      </c>
      <c r="H112" s="215">
        <v>0.1</v>
      </c>
      <c r="I112" s="205">
        <f>ROUND(G112*H112,2)</f>
        <v>626.89</v>
      </c>
      <c r="J112" s="206">
        <v>0.2</v>
      </c>
      <c r="K112" s="205">
        <f>ROUND(G112*J112,2)</f>
        <v>1253.78</v>
      </c>
      <c r="L112" s="213"/>
      <c r="M112" s="213"/>
      <c r="N112" s="213"/>
      <c r="O112" s="213"/>
      <c r="P112" s="213"/>
      <c r="Q112" s="213"/>
      <c r="R112" s="213"/>
      <c r="S112" s="213"/>
      <c r="T112" s="213"/>
      <c r="U112" s="213"/>
      <c r="V112" s="213"/>
      <c r="W112" s="213"/>
      <c r="X112" s="213"/>
      <c r="Y112" s="213"/>
      <c r="Z112" s="205">
        <f>G112+I112+K112+O112+P112+S112+Q112</f>
        <v>8149.57</v>
      </c>
      <c r="AA112" s="577"/>
      <c r="AB112" s="577"/>
    </row>
    <row r="113" spans="1:28" x14ac:dyDescent="0.3">
      <c r="A113" s="385" t="s">
        <v>202</v>
      </c>
      <c r="B113" s="299"/>
      <c r="C113" s="299"/>
      <c r="D113" s="403">
        <f>SUM(D95:D112)</f>
        <v>8.8059999999999992</v>
      </c>
      <c r="E113" s="403">
        <f>SUM(E99:E112)</f>
        <v>80478.199999999983</v>
      </c>
      <c r="F113" s="403">
        <f>SUM(F95:F112)</f>
        <v>140.5</v>
      </c>
      <c r="G113" s="403">
        <f>SUM(G99:G112)</f>
        <v>48310.450000000004</v>
      </c>
      <c r="H113" s="404"/>
      <c r="I113" s="403">
        <f>SUM(I99:I112)</f>
        <v>11817.45</v>
      </c>
      <c r="J113" s="404"/>
      <c r="K113" s="403">
        <f>SUM(K99:K112)</f>
        <v>9662.1</v>
      </c>
      <c r="L113" s="404"/>
      <c r="M113" s="404"/>
      <c r="N113" s="404"/>
      <c r="O113" s="403">
        <f>SUM(O99:O112)</f>
        <v>1545.77</v>
      </c>
      <c r="P113" s="403">
        <f>SUM(P99:P112)</f>
        <v>722.37</v>
      </c>
      <c r="Q113" s="403">
        <f>SUM(Q99:Q112)</f>
        <v>2649.2200000000003</v>
      </c>
      <c r="R113" s="404"/>
      <c r="S113" s="403">
        <f>SUM(S99:S112)</f>
        <v>0</v>
      </c>
      <c r="T113" s="404"/>
      <c r="U113" s="403">
        <f>SUM(U99:U112)</f>
        <v>0</v>
      </c>
      <c r="V113" s="403">
        <f>SUM(V99:V112)</f>
        <v>0</v>
      </c>
      <c r="W113" s="403">
        <f>SUM(W99:W112)</f>
        <v>0</v>
      </c>
      <c r="X113" s="404"/>
      <c r="Y113" s="403">
        <f>SUM(Y99:Y112)</f>
        <v>0</v>
      </c>
      <c r="Z113" s="403">
        <f>SUM(Z99:Z112)</f>
        <v>74707.360000000015</v>
      </c>
      <c r="AA113" s="405">
        <f>SUM(AA99:AA112)</f>
        <v>74707.360000000015</v>
      </c>
      <c r="AB113" s="405">
        <f>SUM(AB99:AB112)</f>
        <v>896488.32000000007</v>
      </c>
    </row>
    <row r="114" spans="1:28" s="238" customFormat="1" x14ac:dyDescent="0.3">
      <c r="A114" s="382" t="s">
        <v>234</v>
      </c>
      <c r="B114" s="300"/>
      <c r="C114" s="300"/>
      <c r="D114" s="300"/>
      <c r="E114" s="301"/>
      <c r="F114" s="300"/>
      <c r="G114" s="301"/>
      <c r="H114" s="300"/>
      <c r="I114" s="301"/>
      <c r="J114" s="300"/>
      <c r="K114" s="301"/>
      <c r="L114" s="300"/>
      <c r="M114" s="300"/>
      <c r="N114" s="300"/>
      <c r="O114" s="301"/>
      <c r="P114" s="301"/>
      <c r="Q114" s="301"/>
      <c r="R114" s="300"/>
      <c r="S114" s="301"/>
      <c r="T114" s="300"/>
      <c r="U114" s="301"/>
      <c r="V114" s="301"/>
      <c r="W114" s="301"/>
      <c r="X114" s="300"/>
      <c r="Y114" s="301"/>
      <c r="Z114" s="301"/>
      <c r="AA114" s="383"/>
      <c r="AB114" s="383"/>
    </row>
    <row r="115" spans="1:28" s="233" customFormat="1" x14ac:dyDescent="0.3">
      <c r="A115" s="594" t="s">
        <v>226</v>
      </c>
      <c r="B115" s="213" t="s">
        <v>225</v>
      </c>
      <c r="C115" s="213">
        <v>15</v>
      </c>
      <c r="D115" s="213">
        <v>1</v>
      </c>
      <c r="E115" s="234">
        <v>8210.4</v>
      </c>
      <c r="F115" s="213"/>
      <c r="G115" s="213"/>
      <c r="H115" s="215">
        <v>0.3</v>
      </c>
      <c r="I115" s="205">
        <f>ROUND(E115*H115,2)</f>
        <v>2463.12</v>
      </c>
      <c r="J115" s="206">
        <v>0.2</v>
      </c>
      <c r="K115" s="205">
        <f>ROUND(E115*J115,2)</f>
        <v>1642.08</v>
      </c>
      <c r="L115" s="213"/>
      <c r="M115" s="213"/>
      <c r="N115" s="213"/>
      <c r="O115" s="213"/>
      <c r="P115" s="213"/>
      <c r="Q115" s="213"/>
      <c r="R115" s="213"/>
      <c r="S115" s="213"/>
      <c r="T115" s="213"/>
      <c r="U115" s="213"/>
      <c r="V115" s="213"/>
      <c r="W115" s="213"/>
      <c r="X115" s="213"/>
      <c r="Y115" s="213"/>
      <c r="Z115" s="205">
        <f>G115+I115+K115+O115+P115+Q115+S115+E115</f>
        <v>12315.599999999999</v>
      </c>
      <c r="AA115" s="566">
        <f>Z115+Z116+Z117+Z118</f>
        <v>19079.445</v>
      </c>
      <c r="AB115" s="566">
        <f>AA115*12</f>
        <v>228953.34</v>
      </c>
    </row>
    <row r="116" spans="1:28" ht="28.2" x14ac:dyDescent="0.3">
      <c r="A116" s="594"/>
      <c r="B116" s="247" t="s">
        <v>227</v>
      </c>
      <c r="C116" s="213">
        <v>14</v>
      </c>
      <c r="D116" s="213">
        <v>0.52800000000000002</v>
      </c>
      <c r="E116" s="334">
        <v>8471.2099999999991</v>
      </c>
      <c r="F116" s="240">
        <v>9.5</v>
      </c>
      <c r="G116" s="203">
        <f>ROUND((E116/18)*F116,2)</f>
        <v>4470.92</v>
      </c>
      <c r="H116" s="215">
        <v>0.3</v>
      </c>
      <c r="I116" s="205">
        <f>ROUND(G116*H116,2)</f>
        <v>1341.28</v>
      </c>
      <c r="J116" s="206">
        <v>0.2</v>
      </c>
      <c r="K116" s="205">
        <f>ROUND(G116*J116,2)</f>
        <v>894.18</v>
      </c>
      <c r="L116" s="213"/>
      <c r="M116" s="213"/>
      <c r="N116" s="213"/>
      <c r="O116" s="213"/>
      <c r="P116" s="213"/>
      <c r="Q116" s="213"/>
      <c r="R116" s="213"/>
      <c r="S116" s="213"/>
      <c r="T116" s="213"/>
      <c r="U116" s="213"/>
      <c r="V116" s="213"/>
      <c r="W116" s="213"/>
      <c r="X116" s="213"/>
      <c r="Y116" s="213"/>
      <c r="Z116" s="205">
        <f>G116+I116+K116+O116+P116+Q116+S116</f>
        <v>6706.38</v>
      </c>
      <c r="AA116" s="566"/>
      <c r="AB116" s="566"/>
    </row>
    <row r="117" spans="1:28" ht="16.8" customHeight="1" x14ac:dyDescent="0.3">
      <c r="A117" s="594"/>
      <c r="B117" s="247" t="s">
        <v>228</v>
      </c>
      <c r="C117" s="213"/>
      <c r="D117" s="213"/>
      <c r="E117" s="334"/>
      <c r="F117" s="240"/>
      <c r="G117" s="213"/>
      <c r="H117" s="213"/>
      <c r="I117" s="213"/>
      <c r="J117" s="213"/>
      <c r="K117" s="213"/>
      <c r="L117" s="213"/>
      <c r="M117" s="213"/>
      <c r="N117" s="213"/>
      <c r="O117" s="213"/>
      <c r="P117" s="213"/>
      <c r="Q117" s="213"/>
      <c r="R117" s="213"/>
      <c r="S117" s="213"/>
      <c r="T117" s="213"/>
      <c r="U117" s="213"/>
      <c r="V117" s="213"/>
      <c r="W117" s="213"/>
      <c r="X117" s="213"/>
      <c r="Y117" s="213"/>
      <c r="Z117" s="205">
        <f>G117+I117+K117+O117+P117+Q117+S117</f>
        <v>0</v>
      </c>
      <c r="AA117" s="566"/>
      <c r="AB117" s="566"/>
    </row>
    <row r="118" spans="1:28" ht="20.399999999999999" customHeight="1" x14ac:dyDescent="0.3">
      <c r="A118" s="599"/>
      <c r="B118" s="248" t="s">
        <v>229</v>
      </c>
      <c r="C118" s="249"/>
      <c r="D118" s="249"/>
      <c r="E118" s="335">
        <v>6895.79</v>
      </c>
      <c r="F118" s="234"/>
      <c r="G118" s="249"/>
      <c r="H118" s="249"/>
      <c r="I118" s="249"/>
      <c r="J118" s="249"/>
      <c r="K118" s="249"/>
      <c r="L118" s="249"/>
      <c r="M118" s="206">
        <v>0.1</v>
      </c>
      <c r="N118" s="240">
        <v>3</v>
      </c>
      <c r="O118" s="205">
        <f>ROUND(((E118/18)*N118)*M118,2)/2</f>
        <v>57.465000000000003</v>
      </c>
      <c r="P118" s="234"/>
      <c r="Q118" s="224"/>
      <c r="R118" s="249"/>
      <c r="S118" s="249"/>
      <c r="T118" s="249"/>
      <c r="U118" s="249"/>
      <c r="V118" s="249"/>
      <c r="W118" s="249"/>
      <c r="X118" s="249"/>
      <c r="Y118" s="249"/>
      <c r="Z118" s="224">
        <f>G118+I118+K118+O118+P118+Q118+S118</f>
        <v>57.465000000000003</v>
      </c>
      <c r="AA118" s="567"/>
      <c r="AB118" s="567"/>
    </row>
    <row r="119" spans="1:28" s="235" customFormat="1" ht="20.399999999999999" customHeight="1" x14ac:dyDescent="0.3">
      <c r="A119" s="594" t="s">
        <v>230</v>
      </c>
      <c r="B119" s="247" t="s">
        <v>231</v>
      </c>
      <c r="C119" s="213">
        <v>14</v>
      </c>
      <c r="D119" s="213">
        <v>0.5</v>
      </c>
      <c r="E119" s="334">
        <v>3694.68</v>
      </c>
      <c r="F119" s="240"/>
      <c r="G119" s="203">
        <f>E119/2</f>
        <v>1847.34</v>
      </c>
      <c r="H119" s="215">
        <v>0.3</v>
      </c>
      <c r="I119" s="205">
        <f>ROUND(G119*H119,2)</f>
        <v>554.20000000000005</v>
      </c>
      <c r="J119" s="206">
        <v>0.2</v>
      </c>
      <c r="K119" s="205">
        <f>ROUND(G119*J119,2)</f>
        <v>369.47</v>
      </c>
      <c r="L119" s="237"/>
      <c r="M119" s="237"/>
      <c r="N119" s="237"/>
      <c r="O119" s="236"/>
      <c r="P119" s="237"/>
      <c r="Q119" s="237"/>
      <c r="R119" s="237"/>
      <c r="S119" s="237"/>
      <c r="T119" s="237"/>
      <c r="U119" s="237"/>
      <c r="V119" s="237"/>
      <c r="W119" s="237"/>
      <c r="X119" s="237"/>
      <c r="Y119" s="237"/>
      <c r="Z119" s="280">
        <f>G119+I119+K119+O119+P119+Q119+S119+E119</f>
        <v>6465.6900000000005</v>
      </c>
      <c r="AA119" s="566">
        <f>Z119+Z120</f>
        <v>15450.300000000001</v>
      </c>
      <c r="AB119" s="566">
        <f>AA119*12</f>
        <v>185403.6</v>
      </c>
    </row>
    <row r="120" spans="1:28" ht="28.8" thickBot="1" x14ac:dyDescent="0.35">
      <c r="A120" s="599"/>
      <c r="B120" s="248" t="s">
        <v>232</v>
      </c>
      <c r="C120" s="213">
        <v>14</v>
      </c>
      <c r="D120" s="213">
        <v>0.77800000000000002</v>
      </c>
      <c r="E120" s="334">
        <v>7701.1</v>
      </c>
      <c r="F120" s="240">
        <v>14</v>
      </c>
      <c r="G120" s="203">
        <f>ROUND((E120/18)*F120,2)</f>
        <v>5989.74</v>
      </c>
      <c r="H120" s="215">
        <v>0.3</v>
      </c>
      <c r="I120" s="205">
        <f>ROUND(G120*H120,2)</f>
        <v>1796.92</v>
      </c>
      <c r="J120" s="206">
        <v>0.2</v>
      </c>
      <c r="K120" s="205">
        <f>ROUND(G120*J120,2)</f>
        <v>1197.95</v>
      </c>
      <c r="L120" s="237"/>
      <c r="M120" s="237"/>
      <c r="N120" s="237"/>
      <c r="O120" s="237"/>
      <c r="P120" s="237"/>
      <c r="Q120" s="237"/>
      <c r="R120" s="237"/>
      <c r="S120" s="237"/>
      <c r="T120" s="237"/>
      <c r="U120" s="237"/>
      <c r="V120" s="237"/>
      <c r="W120" s="237"/>
      <c r="X120" s="237"/>
      <c r="Y120" s="237"/>
      <c r="Z120" s="237">
        <f>G120+I120+K120+O120+P120+Q120+S120</f>
        <v>8984.61</v>
      </c>
      <c r="AA120" s="566"/>
      <c r="AB120" s="566"/>
    </row>
    <row r="121" spans="1:28" ht="16.8" customHeight="1" x14ac:dyDescent="0.3">
      <c r="A121" s="594" t="s">
        <v>233</v>
      </c>
      <c r="B121" s="247"/>
      <c r="C121" s="213">
        <v>11</v>
      </c>
      <c r="D121" s="213">
        <v>1.111</v>
      </c>
      <c r="E121" s="337">
        <v>6268.9</v>
      </c>
      <c r="F121" s="240">
        <v>20</v>
      </c>
      <c r="G121" s="203">
        <f>ROUND((E121/18)*F121,2)</f>
        <v>6965.44</v>
      </c>
      <c r="H121" s="215">
        <v>0.2</v>
      </c>
      <c r="I121" s="205">
        <f>ROUND(G121*H121,2)</f>
        <v>1393.09</v>
      </c>
      <c r="J121" s="206">
        <v>0.2</v>
      </c>
      <c r="K121" s="205">
        <f>ROUND(G121*J121,2)</f>
        <v>1393.09</v>
      </c>
      <c r="L121" s="213"/>
      <c r="M121" s="206">
        <v>0.15</v>
      </c>
      <c r="N121" s="240">
        <v>20</v>
      </c>
      <c r="O121" s="205">
        <f>ROUND(((E121/18)*N121)*M121,2)/2</f>
        <v>522.41</v>
      </c>
      <c r="P121" s="213"/>
      <c r="Q121" s="203">
        <f>ROUND(E121*25%,2)/2</f>
        <v>783.61500000000001</v>
      </c>
      <c r="R121" s="213"/>
      <c r="S121" s="213"/>
      <c r="T121" s="213"/>
      <c r="U121" s="213"/>
      <c r="V121" s="213"/>
      <c r="W121" s="213"/>
      <c r="X121" s="213"/>
      <c r="Y121" s="213"/>
      <c r="Z121" s="205">
        <f>G121+I121+K121+O121+P121+Q121+S121</f>
        <v>11057.644999999999</v>
      </c>
      <c r="AA121" s="566">
        <f>Z121+Z122</f>
        <v>11057.644999999999</v>
      </c>
      <c r="AB121" s="566">
        <f>AA121*12</f>
        <v>132691.74</v>
      </c>
    </row>
    <row r="122" spans="1:28" ht="25.2" customHeight="1" thickBot="1" x14ac:dyDescent="0.35">
      <c r="A122" s="594"/>
      <c r="B122" s="248" t="s">
        <v>29</v>
      </c>
      <c r="C122" s="249"/>
      <c r="D122" s="249"/>
      <c r="E122" s="249"/>
      <c r="F122" s="249"/>
      <c r="G122" s="249"/>
      <c r="H122" s="249"/>
      <c r="I122" s="249"/>
      <c r="J122" s="249"/>
      <c r="K122" s="249"/>
      <c r="L122" s="249"/>
      <c r="M122" s="249"/>
      <c r="N122" s="249"/>
      <c r="O122" s="249"/>
      <c r="P122" s="249"/>
      <c r="Q122" s="249"/>
      <c r="R122" s="249"/>
      <c r="S122" s="249"/>
      <c r="T122" s="249"/>
      <c r="U122" s="249"/>
      <c r="V122" s="249"/>
      <c r="W122" s="249"/>
      <c r="X122" s="249"/>
      <c r="Y122" s="249"/>
      <c r="Z122" s="234"/>
      <c r="AA122" s="567"/>
      <c r="AB122" s="567"/>
    </row>
    <row r="123" spans="1:28" ht="28.2" x14ac:dyDescent="0.3">
      <c r="A123" s="595" t="s">
        <v>235</v>
      </c>
      <c r="B123" s="247" t="s">
        <v>236</v>
      </c>
      <c r="C123" s="213">
        <v>14</v>
      </c>
      <c r="D123" s="213">
        <v>0.88900000000000001</v>
      </c>
      <c r="E123" s="333">
        <v>7701.1</v>
      </c>
      <c r="F123" s="213">
        <v>16</v>
      </c>
      <c r="G123" s="203">
        <f>ROUND((E123/18)*F123,2)</f>
        <v>6845.42</v>
      </c>
      <c r="H123" s="215">
        <v>0.3</v>
      </c>
      <c r="I123" s="205">
        <f>ROUND(G123*H123,2)</f>
        <v>2053.63</v>
      </c>
      <c r="J123" s="206">
        <v>0.2</v>
      </c>
      <c r="K123" s="205">
        <f>ROUND(G123*J123,2)</f>
        <v>1369.08</v>
      </c>
      <c r="L123" s="213"/>
      <c r="M123" s="213"/>
      <c r="N123" s="213"/>
      <c r="O123" s="213"/>
      <c r="P123" s="213"/>
      <c r="Q123" s="203">
        <f>ROUND(E123*25%,2)/2</f>
        <v>962.64</v>
      </c>
      <c r="R123" s="213"/>
      <c r="S123" s="213"/>
      <c r="T123" s="213"/>
      <c r="U123" s="213"/>
      <c r="V123" s="213"/>
      <c r="W123" s="213"/>
      <c r="X123" s="213"/>
      <c r="Y123" s="213"/>
      <c r="Z123" s="205">
        <f t="shared" ref="Z123:Z130" si="22">G123+I123+K123+O123+P123+Q123+S123</f>
        <v>11230.769999999999</v>
      </c>
      <c r="AA123" s="566">
        <f>Z123+Z124</f>
        <v>12797.999999999998</v>
      </c>
      <c r="AB123" s="566">
        <f>AA123*12</f>
        <v>153575.99999999997</v>
      </c>
    </row>
    <row r="124" spans="1:28" ht="28.2" x14ac:dyDescent="0.3">
      <c r="A124" s="596"/>
      <c r="B124" s="248" t="s">
        <v>237</v>
      </c>
      <c r="C124" s="249"/>
      <c r="D124" s="249"/>
      <c r="E124" s="336">
        <v>6268.9</v>
      </c>
      <c r="F124" s="249">
        <v>3</v>
      </c>
      <c r="G124" s="203">
        <f>ROUND((E124/18)*F124,2)</f>
        <v>1044.82</v>
      </c>
      <c r="H124" s="215">
        <v>0.3</v>
      </c>
      <c r="I124" s="205">
        <f>ROUND(G124*H124,2)</f>
        <v>313.45</v>
      </c>
      <c r="J124" s="206">
        <v>0.2</v>
      </c>
      <c r="K124" s="205">
        <f>ROUND(G124*J124,2)</f>
        <v>208.96</v>
      </c>
      <c r="L124" s="249"/>
      <c r="M124" s="249"/>
      <c r="N124" s="249"/>
      <c r="O124" s="249"/>
      <c r="P124" s="249"/>
      <c r="Q124" s="249"/>
      <c r="R124" s="249"/>
      <c r="S124" s="249"/>
      <c r="T124" s="249"/>
      <c r="U124" s="249"/>
      <c r="V124" s="249"/>
      <c r="W124" s="249"/>
      <c r="X124" s="249"/>
      <c r="Y124" s="249"/>
      <c r="Z124" s="205">
        <f t="shared" si="22"/>
        <v>1567.23</v>
      </c>
      <c r="AA124" s="567"/>
      <c r="AB124" s="567"/>
    </row>
    <row r="125" spans="1:28" ht="18" customHeight="1" x14ac:dyDescent="0.3">
      <c r="A125" s="594" t="s">
        <v>238</v>
      </c>
      <c r="B125" s="247" t="s">
        <v>239</v>
      </c>
      <c r="C125" s="213">
        <v>14</v>
      </c>
      <c r="D125" s="213">
        <v>1.194</v>
      </c>
      <c r="E125" s="333">
        <v>7701.1</v>
      </c>
      <c r="F125" s="213">
        <v>21.5</v>
      </c>
      <c r="G125" s="203">
        <f>ROUND((E125/18)*F125,2)</f>
        <v>9198.5400000000009</v>
      </c>
      <c r="H125" s="215">
        <v>0.3</v>
      </c>
      <c r="I125" s="205">
        <f t="shared" ref="I125:I133" si="23">ROUND(G125*H125,2)</f>
        <v>2759.56</v>
      </c>
      <c r="J125" s="206">
        <v>0.2</v>
      </c>
      <c r="K125" s="205">
        <f t="shared" ref="K125:K133" si="24">ROUND(G125*J125,2)</f>
        <v>1839.71</v>
      </c>
      <c r="L125" s="213"/>
      <c r="M125" s="206">
        <v>0.2</v>
      </c>
      <c r="N125" s="240">
        <v>21.5</v>
      </c>
      <c r="O125" s="205">
        <f>ROUND(((E125/18)*N125)*M125,2)/2</f>
        <v>919.85500000000002</v>
      </c>
      <c r="P125" s="213"/>
      <c r="Q125" s="203">
        <f>ROUND(E125*25%,2)/2</f>
        <v>962.64</v>
      </c>
      <c r="R125" s="213"/>
      <c r="S125" s="213"/>
      <c r="T125" s="213"/>
      <c r="U125" s="213"/>
      <c r="V125" s="213"/>
      <c r="W125" s="213"/>
      <c r="X125" s="213"/>
      <c r="Y125" s="213"/>
      <c r="Z125" s="205">
        <f t="shared" si="22"/>
        <v>15680.305</v>
      </c>
      <c r="AA125" s="566">
        <f>Z125+Z126</f>
        <v>16725.115000000002</v>
      </c>
      <c r="AB125" s="566">
        <f>AA125*12</f>
        <v>200701.38</v>
      </c>
    </row>
    <row r="126" spans="1:28" ht="28.8" thickBot="1" x14ac:dyDescent="0.35">
      <c r="A126" s="594"/>
      <c r="B126" s="247" t="s">
        <v>237</v>
      </c>
      <c r="C126" s="213">
        <v>11</v>
      </c>
      <c r="D126" s="213">
        <v>0.111</v>
      </c>
      <c r="E126" s="333">
        <v>6268.9</v>
      </c>
      <c r="F126" s="213">
        <v>2</v>
      </c>
      <c r="G126" s="203">
        <f>ROUND((E126/18)*F126,2)</f>
        <v>696.54</v>
      </c>
      <c r="H126" s="215">
        <v>0.3</v>
      </c>
      <c r="I126" s="205">
        <f t="shared" si="23"/>
        <v>208.96</v>
      </c>
      <c r="J126" s="206">
        <v>0.2</v>
      </c>
      <c r="K126" s="205">
        <f t="shared" si="24"/>
        <v>139.31</v>
      </c>
      <c r="L126" s="213"/>
      <c r="M126" s="213"/>
      <c r="N126" s="213"/>
      <c r="O126" s="213"/>
      <c r="P126" s="213"/>
      <c r="Q126" s="213"/>
      <c r="R126" s="213"/>
      <c r="S126" s="213"/>
      <c r="T126" s="213"/>
      <c r="U126" s="213"/>
      <c r="V126" s="213"/>
      <c r="W126" s="213"/>
      <c r="X126" s="213"/>
      <c r="Y126" s="213"/>
      <c r="Z126" s="205">
        <f t="shared" si="22"/>
        <v>1044.81</v>
      </c>
      <c r="AA126" s="566"/>
      <c r="AB126" s="566"/>
    </row>
    <row r="127" spans="1:28" ht="28.2" x14ac:dyDescent="0.3">
      <c r="A127" s="595" t="s">
        <v>240</v>
      </c>
      <c r="B127" s="338" t="s">
        <v>241</v>
      </c>
      <c r="C127" s="213">
        <v>14</v>
      </c>
      <c r="D127" s="213">
        <v>0.97199999999999998</v>
      </c>
      <c r="E127" s="337">
        <v>7701.1</v>
      </c>
      <c r="F127" s="240">
        <v>17.5</v>
      </c>
      <c r="G127" s="240">
        <f>ROUND((E127/18)*F127,2)</f>
        <v>7487.18</v>
      </c>
      <c r="H127" s="215">
        <v>0.3</v>
      </c>
      <c r="I127" s="205">
        <f t="shared" si="23"/>
        <v>2246.15</v>
      </c>
      <c r="J127" s="206">
        <v>0.2</v>
      </c>
      <c r="K127" s="205">
        <f t="shared" si="24"/>
        <v>1497.44</v>
      </c>
      <c r="L127" s="240"/>
      <c r="M127" s="206">
        <v>0.2</v>
      </c>
      <c r="N127" s="240">
        <v>10</v>
      </c>
      <c r="O127" s="205">
        <f>ROUND(((E127/18)*N127)*M127,2)/2</f>
        <v>427.84</v>
      </c>
      <c r="P127" s="240"/>
      <c r="Q127" s="240"/>
      <c r="R127" s="240"/>
      <c r="S127" s="240"/>
      <c r="T127" s="240"/>
      <c r="U127" s="240"/>
      <c r="V127" s="240"/>
      <c r="W127" s="240"/>
      <c r="X127" s="240"/>
      <c r="Y127" s="240"/>
      <c r="Z127" s="205">
        <f t="shared" si="22"/>
        <v>11658.61</v>
      </c>
      <c r="AA127" s="566">
        <f>Z127+Z128</f>
        <v>16581.39</v>
      </c>
      <c r="AB127" s="566">
        <f>AA127*12</f>
        <v>198976.68</v>
      </c>
    </row>
    <row r="128" spans="1:28" ht="28.2" x14ac:dyDescent="0.3">
      <c r="A128" s="596"/>
      <c r="B128" s="248" t="s">
        <v>242</v>
      </c>
      <c r="C128" s="249">
        <v>10</v>
      </c>
      <c r="D128" s="249">
        <v>0.5</v>
      </c>
      <c r="E128" s="335">
        <v>5791.5</v>
      </c>
      <c r="F128" s="234"/>
      <c r="G128" s="220">
        <f>E128/2</f>
        <v>2895.75</v>
      </c>
      <c r="H128" s="221">
        <v>0.3</v>
      </c>
      <c r="I128" s="224">
        <f t="shared" si="23"/>
        <v>868.73</v>
      </c>
      <c r="J128" s="222">
        <v>0.2</v>
      </c>
      <c r="K128" s="224">
        <f t="shared" si="24"/>
        <v>579.15</v>
      </c>
      <c r="L128" s="234"/>
      <c r="M128" s="234"/>
      <c r="N128" s="234"/>
      <c r="O128" s="234"/>
      <c r="P128" s="234"/>
      <c r="Q128" s="234"/>
      <c r="R128" s="234"/>
      <c r="S128" s="234"/>
      <c r="T128" s="206">
        <v>0.2</v>
      </c>
      <c r="U128" s="205">
        <f>G128*T128</f>
        <v>579.15</v>
      </c>
      <c r="V128" s="234"/>
      <c r="W128" s="234"/>
      <c r="X128" s="234"/>
      <c r="Y128" s="234"/>
      <c r="Z128" s="224">
        <f>G128+I128+K128+O128+P128+Q128+S128+U128</f>
        <v>4922.78</v>
      </c>
      <c r="AA128" s="567"/>
      <c r="AB128" s="567"/>
    </row>
    <row r="129" spans="1:28" ht="41.4" x14ac:dyDescent="0.3">
      <c r="A129" s="386" t="s">
        <v>243</v>
      </c>
      <c r="B129" s="339" t="s">
        <v>244</v>
      </c>
      <c r="C129" s="249">
        <v>14</v>
      </c>
      <c r="D129" s="249">
        <v>0.77800000000000002</v>
      </c>
      <c r="E129" s="293">
        <v>7701.1</v>
      </c>
      <c r="F129" s="234">
        <v>14</v>
      </c>
      <c r="G129" s="234">
        <f>ROUND((E129/18)*F129,2)</f>
        <v>5989.74</v>
      </c>
      <c r="H129" s="221">
        <v>0.3</v>
      </c>
      <c r="I129" s="224">
        <f t="shared" si="23"/>
        <v>1796.92</v>
      </c>
      <c r="J129" s="222">
        <v>0.2</v>
      </c>
      <c r="K129" s="224">
        <f t="shared" si="24"/>
        <v>1197.95</v>
      </c>
      <c r="L129" s="234"/>
      <c r="M129" s="234"/>
      <c r="N129" s="234"/>
      <c r="O129" s="234"/>
      <c r="P129" s="234"/>
      <c r="Q129" s="220">
        <f>ROUND(E129*25%,2)/2</f>
        <v>962.64</v>
      </c>
      <c r="R129" s="234"/>
      <c r="S129" s="234"/>
      <c r="T129" s="234"/>
      <c r="U129" s="234"/>
      <c r="V129" s="234"/>
      <c r="W129" s="234"/>
      <c r="X129" s="234"/>
      <c r="Y129" s="234"/>
      <c r="Z129" s="224">
        <f t="shared" si="22"/>
        <v>9947.25</v>
      </c>
      <c r="AA129" s="387">
        <f>Z129</f>
        <v>9947.25</v>
      </c>
      <c r="AB129" s="391">
        <f>AA129*12</f>
        <v>119367</v>
      </c>
    </row>
    <row r="130" spans="1:28" ht="41.4" x14ac:dyDescent="0.3">
      <c r="A130" s="388" t="s">
        <v>245</v>
      </c>
      <c r="B130" s="340" t="s">
        <v>246</v>
      </c>
      <c r="C130" s="341">
        <v>13</v>
      </c>
      <c r="D130" s="240">
        <v>1.333</v>
      </c>
      <c r="E130" s="272">
        <v>7223.7</v>
      </c>
      <c r="F130" s="240">
        <v>24</v>
      </c>
      <c r="G130" s="240">
        <f>ROUND((E130/18)*F130,2)</f>
        <v>9631.6</v>
      </c>
      <c r="H130" s="215">
        <v>0.3</v>
      </c>
      <c r="I130" s="205">
        <f t="shared" si="23"/>
        <v>2889.48</v>
      </c>
      <c r="J130" s="206">
        <v>0.2</v>
      </c>
      <c r="K130" s="205">
        <f t="shared" si="24"/>
        <v>1926.32</v>
      </c>
      <c r="L130" s="213"/>
      <c r="M130" s="213"/>
      <c r="N130" s="213"/>
      <c r="O130" s="213"/>
      <c r="P130" s="213"/>
      <c r="Q130" s="213"/>
      <c r="R130" s="213"/>
      <c r="S130" s="213"/>
      <c r="T130" s="213"/>
      <c r="U130" s="213"/>
      <c r="V130" s="213"/>
      <c r="W130" s="213"/>
      <c r="X130" s="213"/>
      <c r="Y130" s="213"/>
      <c r="Z130" s="205">
        <f t="shared" si="22"/>
        <v>14447.4</v>
      </c>
      <c r="AA130" s="381">
        <f>Z130</f>
        <v>14447.4</v>
      </c>
      <c r="AB130" s="384">
        <f>AA130*12</f>
        <v>173368.8</v>
      </c>
    </row>
    <row r="131" spans="1:28" ht="18.600000000000001" customHeight="1" x14ac:dyDescent="0.3">
      <c r="A131" s="594" t="s">
        <v>247</v>
      </c>
      <c r="B131" s="247" t="s">
        <v>248</v>
      </c>
      <c r="C131" s="213">
        <v>13</v>
      </c>
      <c r="D131" s="213">
        <v>1.0549999999999999</v>
      </c>
      <c r="E131" s="323">
        <v>7223.7</v>
      </c>
      <c r="F131" s="213">
        <v>19</v>
      </c>
      <c r="G131" s="240">
        <f>ROUND((E131/18)*F131,2)</f>
        <v>7625.02</v>
      </c>
      <c r="H131" s="215">
        <v>0.3</v>
      </c>
      <c r="I131" s="205">
        <f t="shared" si="23"/>
        <v>2287.5100000000002</v>
      </c>
      <c r="J131" s="206">
        <v>0.2</v>
      </c>
      <c r="K131" s="205">
        <f t="shared" si="24"/>
        <v>1525</v>
      </c>
      <c r="L131" s="213"/>
      <c r="M131" s="206">
        <v>0.15</v>
      </c>
      <c r="N131" s="240">
        <v>18</v>
      </c>
      <c r="O131" s="205">
        <f>ROUND(((E131/18)*N131)*M131,2)/2</f>
        <v>541.78</v>
      </c>
      <c r="P131" s="203">
        <f>ROUND(E131*20%,2)/2</f>
        <v>722.37</v>
      </c>
      <c r="Q131" s="213"/>
      <c r="R131" s="213"/>
      <c r="S131" s="213"/>
      <c r="T131" s="213"/>
      <c r="U131" s="213"/>
      <c r="V131" s="213"/>
      <c r="W131" s="213"/>
      <c r="X131" s="213"/>
      <c r="Y131" s="213"/>
      <c r="Z131" s="205">
        <f>G131+I131+K131+O131+P131+Q131+S131</f>
        <v>12701.680000000002</v>
      </c>
      <c r="AA131" s="566">
        <f>Z131+Z132</f>
        <v>13985.895000000002</v>
      </c>
      <c r="AB131" s="566">
        <f>AA131*12</f>
        <v>167830.74000000002</v>
      </c>
    </row>
    <row r="132" spans="1:28" ht="18.600000000000001" customHeight="1" x14ac:dyDescent="0.3">
      <c r="A132" s="594"/>
      <c r="B132" s="247" t="s">
        <v>249</v>
      </c>
      <c r="C132" s="213">
        <v>13</v>
      </c>
      <c r="D132" s="213">
        <v>0.111</v>
      </c>
      <c r="E132" s="323">
        <v>7223.7</v>
      </c>
      <c r="F132" s="213">
        <v>2</v>
      </c>
      <c r="G132" s="240">
        <f>ROUND((E132/18)*F132,2)</f>
        <v>802.63</v>
      </c>
      <c r="H132" s="215">
        <v>0.3</v>
      </c>
      <c r="I132" s="205">
        <f t="shared" si="23"/>
        <v>240.79</v>
      </c>
      <c r="J132" s="206">
        <v>0.2</v>
      </c>
      <c r="K132" s="205">
        <f t="shared" si="24"/>
        <v>160.53</v>
      </c>
      <c r="L132" s="213"/>
      <c r="M132" s="206">
        <v>0.2</v>
      </c>
      <c r="N132" s="240">
        <v>2</v>
      </c>
      <c r="O132" s="205">
        <f>ROUND(((E132/18)*N132)*M132,2)/2</f>
        <v>80.265000000000001</v>
      </c>
      <c r="P132" s="213"/>
      <c r="Q132" s="213"/>
      <c r="R132" s="213"/>
      <c r="S132" s="213"/>
      <c r="T132" s="213"/>
      <c r="U132" s="213"/>
      <c r="V132" s="213"/>
      <c r="W132" s="213"/>
      <c r="X132" s="213"/>
      <c r="Y132" s="213"/>
      <c r="Z132" s="205">
        <f>G132+I132+K132+O132+P132+Q132+S132</f>
        <v>1284.2150000000001</v>
      </c>
      <c r="AA132" s="566"/>
      <c r="AB132" s="566"/>
    </row>
    <row r="133" spans="1:28" ht="15" customHeight="1" x14ac:dyDescent="0.3">
      <c r="A133" s="594" t="s">
        <v>250</v>
      </c>
      <c r="B133" s="213"/>
      <c r="C133" s="213">
        <v>13</v>
      </c>
      <c r="D133" s="213">
        <v>1.333</v>
      </c>
      <c r="E133" s="323">
        <v>7223.7</v>
      </c>
      <c r="F133" s="213">
        <v>24</v>
      </c>
      <c r="G133" s="240">
        <f>ROUND((E133/18)*F133,2)</f>
        <v>9631.6</v>
      </c>
      <c r="H133" s="215">
        <v>0.3</v>
      </c>
      <c r="I133" s="205">
        <f t="shared" si="23"/>
        <v>2889.48</v>
      </c>
      <c r="J133" s="206">
        <v>0.2</v>
      </c>
      <c r="K133" s="205">
        <f t="shared" si="24"/>
        <v>1926.32</v>
      </c>
      <c r="L133" s="213"/>
      <c r="M133" s="206">
        <v>0.15</v>
      </c>
      <c r="N133" s="240">
        <v>18</v>
      </c>
      <c r="O133" s="205">
        <f>ROUND(((E133/18)*N133)*M133,2)/2</f>
        <v>541.78</v>
      </c>
      <c r="P133" s="203">
        <f>ROUND(E133*20%,2)/2</f>
        <v>722.37</v>
      </c>
      <c r="Q133" s="213"/>
      <c r="R133" s="213"/>
      <c r="S133" s="213"/>
      <c r="T133" s="213"/>
      <c r="U133" s="213"/>
      <c r="V133" s="213"/>
      <c r="W133" s="213"/>
      <c r="X133" s="213"/>
      <c r="Y133" s="213"/>
      <c r="Z133" s="205">
        <f t="shared" ref="Z133:Z138" si="25">G133+I133+K133+O133+P133+Q133+S133</f>
        <v>15711.550000000001</v>
      </c>
      <c r="AA133" s="579">
        <f>Z133+Z134</f>
        <v>15711.550000000001</v>
      </c>
      <c r="AB133" s="579">
        <f>AA133*12</f>
        <v>188538.6</v>
      </c>
    </row>
    <row r="134" spans="1:28" ht="19.2" customHeight="1" x14ac:dyDescent="0.3">
      <c r="A134" s="594"/>
      <c r="B134" s="213"/>
      <c r="C134" s="213"/>
      <c r="D134" s="213"/>
      <c r="E134" s="323"/>
      <c r="F134" s="213"/>
      <c r="G134" s="213"/>
      <c r="H134" s="213"/>
      <c r="I134" s="213"/>
      <c r="J134" s="213"/>
      <c r="K134" s="213"/>
      <c r="L134" s="213"/>
      <c r="M134" s="213"/>
      <c r="N134" s="213"/>
      <c r="O134" s="213"/>
      <c r="P134" s="213"/>
      <c r="Q134" s="213"/>
      <c r="R134" s="213"/>
      <c r="S134" s="213"/>
      <c r="T134" s="213"/>
      <c r="U134" s="213"/>
      <c r="V134" s="213"/>
      <c r="W134" s="213"/>
      <c r="X134" s="213"/>
      <c r="Y134" s="213"/>
      <c r="Z134" s="205">
        <f t="shared" si="25"/>
        <v>0</v>
      </c>
      <c r="AA134" s="579"/>
      <c r="AB134" s="579"/>
    </row>
    <row r="135" spans="1:28" x14ac:dyDescent="0.3">
      <c r="A135" s="594" t="s">
        <v>251</v>
      </c>
      <c r="B135" s="247" t="s">
        <v>252</v>
      </c>
      <c r="C135" s="213">
        <v>13</v>
      </c>
      <c r="D135" s="213">
        <v>1.167</v>
      </c>
      <c r="E135" s="323">
        <v>7223.7</v>
      </c>
      <c r="F135" s="213">
        <v>21</v>
      </c>
      <c r="G135" s="240">
        <f>ROUND((E135/18)*F135,2)</f>
        <v>8427.65</v>
      </c>
      <c r="H135" s="215">
        <v>0.3</v>
      </c>
      <c r="I135" s="205">
        <f>ROUND(G135*H135,2)</f>
        <v>2528.3000000000002</v>
      </c>
      <c r="J135" s="206">
        <v>0.2</v>
      </c>
      <c r="K135" s="205">
        <f>ROUND(G135*J135,2)</f>
        <v>1685.53</v>
      </c>
      <c r="L135" s="213"/>
      <c r="M135" s="206">
        <v>0.15</v>
      </c>
      <c r="N135" s="240">
        <v>18</v>
      </c>
      <c r="O135" s="205">
        <f>ROUND(((E135/18)*N135)*M135,2)/2</f>
        <v>541.78</v>
      </c>
      <c r="P135" s="203">
        <f>ROUND(E135*20%,2)/2</f>
        <v>722.37</v>
      </c>
      <c r="Q135" s="213"/>
      <c r="R135" s="213"/>
      <c r="S135" s="213"/>
      <c r="T135" s="213"/>
      <c r="U135" s="213"/>
      <c r="V135" s="213"/>
      <c r="W135" s="213"/>
      <c r="X135" s="213"/>
      <c r="Y135" s="213"/>
      <c r="Z135" s="205">
        <f t="shared" si="25"/>
        <v>13905.630000000003</v>
      </c>
      <c r="AA135" s="579">
        <f>Z135+Z136</f>
        <v>13905.630000000003</v>
      </c>
      <c r="AB135" s="579">
        <f>AA135*12</f>
        <v>166867.56000000003</v>
      </c>
    </row>
    <row r="136" spans="1:28" ht="15" thickBot="1" x14ac:dyDescent="0.35">
      <c r="A136" s="599"/>
      <c r="B136" s="248"/>
      <c r="C136" s="249"/>
      <c r="D136" s="249"/>
      <c r="E136" s="249"/>
      <c r="F136" s="249"/>
      <c r="G136" s="249"/>
      <c r="H136" s="249"/>
      <c r="I136" s="249"/>
      <c r="J136" s="249"/>
      <c r="K136" s="249"/>
      <c r="L136" s="249"/>
      <c r="M136" s="249"/>
      <c r="N136" s="249"/>
      <c r="O136" s="249"/>
      <c r="P136" s="249"/>
      <c r="Q136" s="249"/>
      <c r="R136" s="249"/>
      <c r="S136" s="249"/>
      <c r="T136" s="249"/>
      <c r="U136" s="249"/>
      <c r="V136" s="249"/>
      <c r="W136" s="249"/>
      <c r="X136" s="249"/>
      <c r="Y136" s="249"/>
      <c r="Z136" s="224">
        <f t="shared" si="25"/>
        <v>0</v>
      </c>
      <c r="AA136" s="580"/>
      <c r="AB136" s="580"/>
    </row>
    <row r="137" spans="1:28" x14ac:dyDescent="0.3">
      <c r="A137" s="594" t="s">
        <v>253</v>
      </c>
      <c r="B137" s="247" t="s">
        <v>254</v>
      </c>
      <c r="C137" s="213">
        <v>14</v>
      </c>
      <c r="D137" s="213">
        <v>1.111</v>
      </c>
      <c r="E137" s="342">
        <v>7701.1</v>
      </c>
      <c r="F137" s="213">
        <v>20</v>
      </c>
      <c r="G137" s="240">
        <f>ROUND((E137/18)*F137,2)</f>
        <v>8556.7800000000007</v>
      </c>
      <c r="H137" s="215">
        <v>0.3</v>
      </c>
      <c r="I137" s="205">
        <f>ROUND(G137*H137,2)</f>
        <v>2567.0300000000002</v>
      </c>
      <c r="J137" s="206">
        <v>0.2</v>
      </c>
      <c r="K137" s="205">
        <f>ROUND(G137*J137,2)</f>
        <v>1711.36</v>
      </c>
      <c r="L137" s="213"/>
      <c r="M137" s="206">
        <v>0.15</v>
      </c>
      <c r="N137" s="240">
        <v>18</v>
      </c>
      <c r="O137" s="205">
        <f>ROUND(((E137/18)*N137)*M137,2)/2</f>
        <v>577.58500000000004</v>
      </c>
      <c r="P137" s="203">
        <f>ROUND(E137*20%,2)/2</f>
        <v>770.11</v>
      </c>
      <c r="Q137" s="213"/>
      <c r="R137" s="213"/>
      <c r="S137" s="213"/>
      <c r="T137" s="213"/>
      <c r="U137" s="213"/>
      <c r="V137" s="213"/>
      <c r="W137" s="213"/>
      <c r="X137" s="213"/>
      <c r="Y137" s="213"/>
      <c r="Z137" s="205">
        <f t="shared" si="25"/>
        <v>14182.865000000002</v>
      </c>
      <c r="AA137" s="579">
        <f>Z137+Z138</f>
        <v>14182.865000000002</v>
      </c>
      <c r="AB137" s="579">
        <f>AA137*12</f>
        <v>170194.38</v>
      </c>
    </row>
    <row r="138" spans="1:28" ht="15" thickBot="1" x14ac:dyDescent="0.35">
      <c r="A138" s="594"/>
      <c r="B138" s="247"/>
      <c r="C138" s="249"/>
      <c r="D138" s="249"/>
      <c r="E138" s="249"/>
      <c r="F138" s="249"/>
      <c r="G138" s="249"/>
      <c r="H138" s="249"/>
      <c r="I138" s="249"/>
      <c r="J138" s="249"/>
      <c r="K138" s="249"/>
      <c r="L138" s="249"/>
      <c r="M138" s="249"/>
      <c r="N138" s="249"/>
      <c r="O138" s="249"/>
      <c r="P138" s="249"/>
      <c r="Q138" s="249"/>
      <c r="R138" s="249"/>
      <c r="S138" s="249"/>
      <c r="T138" s="249"/>
      <c r="U138" s="249"/>
      <c r="V138" s="249"/>
      <c r="W138" s="249"/>
      <c r="X138" s="249"/>
      <c r="Y138" s="249"/>
      <c r="Z138" s="224">
        <f t="shared" si="25"/>
        <v>0</v>
      </c>
      <c r="AA138" s="580"/>
      <c r="AB138" s="580"/>
    </row>
    <row r="139" spans="1:28" ht="28.2" x14ac:dyDescent="0.3">
      <c r="A139" s="283" t="s">
        <v>255</v>
      </c>
      <c r="B139" s="248" t="s">
        <v>256</v>
      </c>
      <c r="C139" s="249">
        <v>10</v>
      </c>
      <c r="D139" s="249">
        <v>0.5</v>
      </c>
      <c r="E139" s="343">
        <v>5791.5</v>
      </c>
      <c r="F139" s="234"/>
      <c r="G139" s="220">
        <f>E139/2</f>
        <v>2895.75</v>
      </c>
      <c r="H139" s="221">
        <v>0.3</v>
      </c>
      <c r="I139" s="224">
        <f>ROUND(G139*H139,2)</f>
        <v>868.73</v>
      </c>
      <c r="J139" s="222">
        <v>0.2</v>
      </c>
      <c r="K139" s="224">
        <f>ROUND(G139*J139,2)</f>
        <v>579.15</v>
      </c>
      <c r="L139" s="249"/>
      <c r="M139" s="249"/>
      <c r="N139" s="249"/>
      <c r="O139" s="249"/>
      <c r="P139" s="249"/>
      <c r="Q139" s="249"/>
      <c r="R139" s="249"/>
      <c r="S139" s="249"/>
      <c r="T139" s="206">
        <v>0.2</v>
      </c>
      <c r="U139" s="205">
        <f>G139*T139</f>
        <v>579.15</v>
      </c>
      <c r="V139" s="249"/>
      <c r="W139" s="249"/>
      <c r="X139" s="249"/>
      <c r="Y139" s="249"/>
      <c r="Z139" s="224">
        <f>G139+I139+K139+O139+P139+Q139+S139+U139</f>
        <v>4922.78</v>
      </c>
      <c r="AA139" s="387">
        <f>Z139</f>
        <v>4922.78</v>
      </c>
      <c r="AB139" s="391">
        <f>AA139*12</f>
        <v>59073.36</v>
      </c>
    </row>
    <row r="140" spans="1:28" ht="27.6" x14ac:dyDescent="0.3">
      <c r="A140" s="386" t="s">
        <v>257</v>
      </c>
      <c r="B140" s="248" t="s">
        <v>77</v>
      </c>
      <c r="C140" s="249">
        <v>11</v>
      </c>
      <c r="D140" s="249">
        <v>0.5</v>
      </c>
      <c r="E140" s="293">
        <v>6268.9</v>
      </c>
      <c r="F140" s="234">
        <v>9</v>
      </c>
      <c r="G140" s="234">
        <f>ROUND((E140/18)*F140,2)</f>
        <v>3134.45</v>
      </c>
      <c r="H140" s="221">
        <v>0</v>
      </c>
      <c r="I140" s="224">
        <f>ROUND(G140*H140,2)</f>
        <v>0</v>
      </c>
      <c r="J140" s="222">
        <v>0.2</v>
      </c>
      <c r="K140" s="224">
        <f>ROUND(G140*J140,2)</f>
        <v>626.89</v>
      </c>
      <c r="L140" s="249"/>
      <c r="M140" s="249"/>
      <c r="N140" s="249"/>
      <c r="O140" s="249"/>
      <c r="P140" s="249"/>
      <c r="Q140" s="220">
        <f>ROUND(E140*25%,2)/2</f>
        <v>783.61500000000001</v>
      </c>
      <c r="R140" s="249"/>
      <c r="S140" s="249"/>
      <c r="T140" s="249"/>
      <c r="U140" s="249"/>
      <c r="V140" s="249"/>
      <c r="W140" s="249"/>
      <c r="X140" s="249"/>
      <c r="Y140" s="249"/>
      <c r="Z140" s="224">
        <f>G140+I140+K140+O140+P140+Q140+S140</f>
        <v>4544.9549999999999</v>
      </c>
      <c r="AA140" s="387">
        <f>Z140</f>
        <v>4544.9549999999999</v>
      </c>
      <c r="AB140" s="391">
        <f>AA140*12</f>
        <v>54539.46</v>
      </c>
    </row>
    <row r="141" spans="1:28" ht="42" thickBot="1" x14ac:dyDescent="0.35">
      <c r="A141" s="388" t="s">
        <v>58</v>
      </c>
      <c r="B141" s="247" t="s">
        <v>229</v>
      </c>
      <c r="C141" s="249">
        <v>14</v>
      </c>
      <c r="D141" s="249">
        <v>0.83299999999999996</v>
      </c>
      <c r="E141" s="293">
        <v>8856.26</v>
      </c>
      <c r="F141" s="234">
        <v>15</v>
      </c>
      <c r="G141" s="234">
        <f>ROUND((E141/18)*F141,2)</f>
        <v>7380.22</v>
      </c>
      <c r="H141" s="221">
        <v>0.3</v>
      </c>
      <c r="I141" s="224">
        <f>ROUND(G141*H141,2)</f>
        <v>2214.0700000000002</v>
      </c>
      <c r="J141" s="222">
        <v>0.2</v>
      </c>
      <c r="K141" s="224">
        <f>ROUND(G141*J141,2)</f>
        <v>1476.04</v>
      </c>
      <c r="L141" s="249"/>
      <c r="M141" s="222">
        <v>0.1</v>
      </c>
      <c r="N141" s="234">
        <v>15</v>
      </c>
      <c r="O141" s="224">
        <f>ROUND(((E141/18)*N141)*M141,2)/2</f>
        <v>369.01</v>
      </c>
      <c r="P141" s="249"/>
      <c r="Q141" s="249"/>
      <c r="R141" s="249"/>
      <c r="S141" s="249"/>
      <c r="T141" s="249"/>
      <c r="U141" s="249"/>
      <c r="V141" s="249"/>
      <c r="W141" s="249"/>
      <c r="X141" s="249"/>
      <c r="Y141" s="249"/>
      <c r="Z141" s="224">
        <f>G141+I141+K141+O141+P141+Q141+S141</f>
        <v>11439.340000000002</v>
      </c>
      <c r="AA141" s="387">
        <f>Z141</f>
        <v>11439.340000000002</v>
      </c>
      <c r="AB141" s="391">
        <f>AA141*12</f>
        <v>137272.08000000002</v>
      </c>
    </row>
    <row r="142" spans="1:28" ht="15" thickBot="1" x14ac:dyDescent="0.35">
      <c r="A142" s="595" t="s">
        <v>258</v>
      </c>
      <c r="B142" s="344" t="s">
        <v>259</v>
      </c>
      <c r="C142" s="213"/>
      <c r="D142" s="213"/>
      <c r="E142" s="213">
        <v>0</v>
      </c>
      <c r="F142" s="213"/>
      <c r="G142" s="213"/>
      <c r="H142" s="213"/>
      <c r="I142" s="213"/>
      <c r="J142" s="213"/>
      <c r="K142" s="213"/>
      <c r="L142" s="213"/>
      <c r="M142" s="213"/>
      <c r="N142" s="213"/>
      <c r="O142" s="213"/>
      <c r="P142" s="213"/>
      <c r="Q142" s="213"/>
      <c r="R142" s="213"/>
      <c r="S142" s="213"/>
      <c r="T142" s="213"/>
      <c r="U142" s="213"/>
      <c r="V142" s="213"/>
      <c r="W142" s="213"/>
      <c r="X142" s="213"/>
      <c r="Y142" s="213"/>
      <c r="Z142" s="213"/>
      <c r="AA142" s="381"/>
      <c r="AB142" s="384"/>
    </row>
    <row r="143" spans="1:28" ht="15" thickBot="1" x14ac:dyDescent="0.35">
      <c r="A143" s="596"/>
      <c r="B143" s="345"/>
      <c r="C143" s="249"/>
      <c r="D143" s="249"/>
      <c r="E143" s="249">
        <v>0</v>
      </c>
      <c r="F143" s="249"/>
      <c r="G143" s="249"/>
      <c r="H143" s="249"/>
      <c r="I143" s="249"/>
      <c r="J143" s="249"/>
      <c r="K143" s="249"/>
      <c r="L143" s="249"/>
      <c r="M143" s="249"/>
      <c r="N143" s="249"/>
      <c r="O143" s="249"/>
      <c r="P143" s="249"/>
      <c r="Q143" s="249"/>
      <c r="R143" s="249"/>
      <c r="S143" s="249"/>
      <c r="T143" s="249"/>
      <c r="U143" s="249"/>
      <c r="V143" s="249"/>
      <c r="W143" s="249"/>
      <c r="X143" s="249"/>
      <c r="Y143" s="249"/>
      <c r="Z143" s="249"/>
      <c r="AA143" s="387"/>
      <c r="AB143" s="391"/>
    </row>
    <row r="144" spans="1:28" ht="15" thickBot="1" x14ac:dyDescent="0.35">
      <c r="A144" s="346" t="s">
        <v>260</v>
      </c>
      <c r="B144" s="303"/>
      <c r="C144" s="303"/>
      <c r="D144" s="304">
        <f>SUM(D115:D143)</f>
        <v>16.304000000000002</v>
      </c>
      <c r="E144" s="304">
        <f>SUM(E115:E143)</f>
        <v>155112.04</v>
      </c>
      <c r="F144" s="304">
        <f>SUM(F115:F143)</f>
        <v>251.5</v>
      </c>
      <c r="G144" s="304">
        <f>SUM(G115:G143)</f>
        <v>111517.13</v>
      </c>
      <c r="H144" s="303"/>
      <c r="I144" s="304">
        <f>SUM(I115:I143)</f>
        <v>34281.4</v>
      </c>
      <c r="J144" s="303"/>
      <c r="K144" s="304">
        <f>SUM(K115:K143)</f>
        <v>23945.510000000002</v>
      </c>
      <c r="L144" s="303"/>
      <c r="M144" s="303"/>
      <c r="N144" s="303"/>
      <c r="O144" s="304">
        <f>SUM(O115:O143)</f>
        <v>4579.7699999999995</v>
      </c>
      <c r="P144" s="303"/>
      <c r="Q144" s="304">
        <f>SUM(Q115:Q143)</f>
        <v>4455.1499999999996</v>
      </c>
      <c r="R144" s="303"/>
      <c r="S144" s="304">
        <f>SUM(S115:S143)</f>
        <v>0</v>
      </c>
      <c r="T144" s="303"/>
      <c r="U144" s="304">
        <f>SUM(U115:U143)</f>
        <v>1158.3</v>
      </c>
      <c r="V144" s="304">
        <f>SUM(V115:V143)</f>
        <v>0</v>
      </c>
      <c r="W144" s="304">
        <f>SUM(W115:W143)</f>
        <v>0</v>
      </c>
      <c r="X144" s="303"/>
      <c r="Y144" s="303"/>
      <c r="Z144" s="304">
        <f>SUM(Z115:Z143)</f>
        <v>194779.55999999997</v>
      </c>
      <c r="AA144" s="305">
        <f>SUM(AA115:AA143)</f>
        <v>194779.55999999997</v>
      </c>
      <c r="AB144" s="305">
        <f>SUM(AB115:AB143)</f>
        <v>2337354.7200000002</v>
      </c>
    </row>
    <row r="145" spans="1:28" x14ac:dyDescent="0.3">
      <c r="A145" s="389" t="s">
        <v>261</v>
      </c>
      <c r="B145" s="306"/>
      <c r="C145" s="306"/>
      <c r="D145" s="306"/>
      <c r="E145" s="307"/>
      <c r="F145" s="306"/>
      <c r="G145" s="307"/>
      <c r="H145" s="306"/>
      <c r="I145" s="307"/>
      <c r="J145" s="306"/>
      <c r="K145" s="307"/>
      <c r="L145" s="306"/>
      <c r="M145" s="306"/>
      <c r="N145" s="306"/>
      <c r="O145" s="307"/>
      <c r="P145" s="307"/>
      <c r="Q145" s="307"/>
      <c r="R145" s="306"/>
      <c r="S145" s="307"/>
      <c r="T145" s="306"/>
      <c r="U145" s="307"/>
      <c r="V145" s="307"/>
      <c r="W145" s="307"/>
      <c r="X145" s="306"/>
      <c r="Y145" s="307"/>
      <c r="Z145" s="307"/>
      <c r="AA145" s="390"/>
      <c r="AB145" s="390"/>
    </row>
    <row r="146" spans="1:28" s="239" customFormat="1" ht="22.8" customHeight="1" x14ac:dyDescent="0.3">
      <c r="A146" s="594" t="s">
        <v>262</v>
      </c>
      <c r="B146" s="347" t="s">
        <v>263</v>
      </c>
      <c r="C146" s="213">
        <v>14</v>
      </c>
      <c r="D146" s="213">
        <v>1</v>
      </c>
      <c r="E146" s="348">
        <v>7701.1</v>
      </c>
      <c r="F146" s="213"/>
      <c r="G146" s="213"/>
      <c r="H146" s="215">
        <v>0.2</v>
      </c>
      <c r="I146" s="205">
        <f>ROUND(E146*H146,2)</f>
        <v>1540.22</v>
      </c>
      <c r="J146" s="206">
        <v>0.2</v>
      </c>
      <c r="K146" s="205">
        <f>ROUND(E146*J146,2)</f>
        <v>1540.22</v>
      </c>
      <c r="L146" s="213"/>
      <c r="M146" s="213"/>
      <c r="N146" s="213"/>
      <c r="O146" s="213"/>
      <c r="P146" s="213"/>
      <c r="Q146" s="213"/>
      <c r="R146" s="213"/>
      <c r="S146" s="213"/>
      <c r="T146" s="213"/>
      <c r="U146" s="213"/>
      <c r="V146" s="213"/>
      <c r="W146" s="213"/>
      <c r="X146" s="213"/>
      <c r="Y146" s="213"/>
      <c r="Z146" s="205">
        <f>G146+I146+K146+O146+P146+Q146+S146+E146</f>
        <v>10781.54</v>
      </c>
      <c r="AA146" s="577">
        <f>Z147+Z148+Z146</f>
        <v>16506.295000000002</v>
      </c>
      <c r="AB146" s="577">
        <f>AA146*12</f>
        <v>198075.54000000004</v>
      </c>
    </row>
    <row r="147" spans="1:28" ht="19.8" customHeight="1" x14ac:dyDescent="0.3">
      <c r="A147" s="594"/>
      <c r="B147" s="347" t="s">
        <v>263</v>
      </c>
      <c r="C147" s="213">
        <v>13</v>
      </c>
      <c r="D147" s="213">
        <v>0.5</v>
      </c>
      <c r="E147" s="348">
        <v>7223.7</v>
      </c>
      <c r="F147" s="213">
        <v>9</v>
      </c>
      <c r="G147" s="240">
        <f>ROUND((E147/18)*F147,2)</f>
        <v>3611.85</v>
      </c>
      <c r="H147" s="215">
        <v>0.2</v>
      </c>
      <c r="I147" s="205">
        <f>ROUND(G147*H147,2)</f>
        <v>722.37</v>
      </c>
      <c r="J147" s="206">
        <v>0.2</v>
      </c>
      <c r="K147" s="205">
        <f>ROUND(G147*J147,2)</f>
        <v>722.37</v>
      </c>
      <c r="L147" s="213"/>
      <c r="M147" s="206">
        <v>0.15</v>
      </c>
      <c r="N147" s="240">
        <v>6</v>
      </c>
      <c r="O147" s="205">
        <f>ROUND(((E147/18)*N147)*M147,2)/2</f>
        <v>180.595</v>
      </c>
      <c r="P147" s="213"/>
      <c r="Q147" s="213"/>
      <c r="R147" s="213"/>
      <c r="S147" s="213"/>
      <c r="T147" s="213"/>
      <c r="U147" s="213"/>
      <c r="V147" s="213"/>
      <c r="W147" s="213"/>
      <c r="X147" s="213"/>
      <c r="Y147" s="213"/>
      <c r="Z147" s="205">
        <f t="shared" ref="Z147:Z152" si="26">G147+I147+K147+O147+P147+Q147+S147</f>
        <v>5237.1850000000004</v>
      </c>
      <c r="AA147" s="577"/>
      <c r="AB147" s="577"/>
    </row>
    <row r="148" spans="1:28" ht="26.4" customHeight="1" x14ac:dyDescent="0.3">
      <c r="A148" s="599"/>
      <c r="B148" s="349" t="s">
        <v>264</v>
      </c>
      <c r="C148" s="249">
        <v>11</v>
      </c>
      <c r="D148" s="249">
        <v>5.5E-2</v>
      </c>
      <c r="E148" s="350">
        <v>6268.9</v>
      </c>
      <c r="F148" s="249">
        <v>1</v>
      </c>
      <c r="G148" s="234">
        <f>ROUND((E148/18)*F148,2)</f>
        <v>348.27</v>
      </c>
      <c r="H148" s="221">
        <v>0.2</v>
      </c>
      <c r="I148" s="224">
        <f>ROUND(G148*H148,2)</f>
        <v>69.650000000000006</v>
      </c>
      <c r="J148" s="222">
        <v>0.2</v>
      </c>
      <c r="K148" s="224">
        <f>ROUND(G148*J148,2)</f>
        <v>69.650000000000006</v>
      </c>
      <c r="L148" s="249"/>
      <c r="M148" s="249"/>
      <c r="N148" s="249"/>
      <c r="O148" s="249"/>
      <c r="P148" s="249"/>
      <c r="Q148" s="249"/>
      <c r="R148" s="249"/>
      <c r="S148" s="249"/>
      <c r="T148" s="249"/>
      <c r="U148" s="249"/>
      <c r="V148" s="249"/>
      <c r="W148" s="249"/>
      <c r="X148" s="249"/>
      <c r="Y148" s="249"/>
      <c r="Z148" s="224">
        <f t="shared" si="26"/>
        <v>487.56999999999994</v>
      </c>
      <c r="AA148" s="578"/>
      <c r="AB148" s="578"/>
    </row>
    <row r="149" spans="1:28" ht="21" customHeight="1" x14ac:dyDescent="0.3">
      <c r="A149" s="594" t="s">
        <v>265</v>
      </c>
      <c r="B149" s="347" t="s">
        <v>266</v>
      </c>
      <c r="C149" s="213">
        <v>13</v>
      </c>
      <c r="D149" s="213">
        <v>1</v>
      </c>
      <c r="E149" s="348">
        <v>7223.7</v>
      </c>
      <c r="F149" s="213">
        <v>18</v>
      </c>
      <c r="G149" s="240">
        <f>ROUND((E149/18)*F149,2)</f>
        <v>7223.7</v>
      </c>
      <c r="H149" s="215">
        <v>0.3</v>
      </c>
      <c r="I149" s="205">
        <f>ROUND(G149*H149,2)</f>
        <v>2167.11</v>
      </c>
      <c r="J149" s="206">
        <v>0.2</v>
      </c>
      <c r="K149" s="205">
        <f>ROUND(G149*J149,2)</f>
        <v>1444.74</v>
      </c>
      <c r="L149" s="213"/>
      <c r="M149" s="206">
        <v>0.15</v>
      </c>
      <c r="N149" s="240">
        <v>11</v>
      </c>
      <c r="O149" s="205">
        <f>ROUND(((E149/18)*N149)*M149,2)/2</f>
        <v>331.08499999999998</v>
      </c>
      <c r="P149" s="213"/>
      <c r="Q149" s="203">
        <f>ROUND(E149*25%,2)/2</f>
        <v>902.96500000000003</v>
      </c>
      <c r="R149" s="213"/>
      <c r="S149" s="213"/>
      <c r="T149" s="213"/>
      <c r="U149" s="213"/>
      <c r="V149" s="213"/>
      <c r="W149" s="213"/>
      <c r="X149" s="213"/>
      <c r="Y149" s="213"/>
      <c r="Z149" s="205">
        <f>G149+I149+K149+O149+P149+Q149+S149</f>
        <v>12069.599999999999</v>
      </c>
      <c r="AA149" s="566">
        <f>Z149+Z150</f>
        <v>13184.064999999999</v>
      </c>
      <c r="AB149" s="566">
        <f>AA149*12</f>
        <v>158208.77999999997</v>
      </c>
    </row>
    <row r="150" spans="1:28" ht="26.4" customHeight="1" thickBot="1" x14ac:dyDescent="0.35">
      <c r="A150" s="594"/>
      <c r="B150" s="347" t="s">
        <v>267</v>
      </c>
      <c r="C150" s="213">
        <v>11</v>
      </c>
      <c r="D150" s="213">
        <v>0.111</v>
      </c>
      <c r="E150" s="348">
        <v>6268.9</v>
      </c>
      <c r="F150" s="213">
        <v>2</v>
      </c>
      <c r="G150" s="240">
        <f>ROUND((E150/18)*F150,2)</f>
        <v>696.54</v>
      </c>
      <c r="H150" s="215">
        <v>0.3</v>
      </c>
      <c r="I150" s="205">
        <f>ROUND(G150*H150,2)</f>
        <v>208.96</v>
      </c>
      <c r="J150" s="206">
        <v>0.2</v>
      </c>
      <c r="K150" s="205">
        <f>ROUND(G150*J150,2)</f>
        <v>139.31</v>
      </c>
      <c r="L150" s="213"/>
      <c r="M150" s="206">
        <v>0.2</v>
      </c>
      <c r="N150" s="240">
        <v>2</v>
      </c>
      <c r="O150" s="205">
        <f>ROUND(((E150/18)*N150)*M150,2)/2</f>
        <v>69.655000000000001</v>
      </c>
      <c r="P150" s="213"/>
      <c r="Q150" s="213"/>
      <c r="R150" s="213"/>
      <c r="S150" s="213"/>
      <c r="T150" s="213"/>
      <c r="U150" s="213"/>
      <c r="V150" s="213"/>
      <c r="W150" s="213"/>
      <c r="X150" s="213"/>
      <c r="Y150" s="213"/>
      <c r="Z150" s="205">
        <f t="shared" si="26"/>
        <v>1114.4649999999999</v>
      </c>
      <c r="AA150" s="566"/>
      <c r="AB150" s="566"/>
    </row>
    <row r="151" spans="1:28" ht="22.8" customHeight="1" x14ac:dyDescent="0.3">
      <c r="A151" s="594" t="s">
        <v>268</v>
      </c>
      <c r="B151" s="347" t="s">
        <v>266</v>
      </c>
      <c r="C151" s="213">
        <v>13</v>
      </c>
      <c r="D151" s="213">
        <v>1.111</v>
      </c>
      <c r="E151" s="351">
        <v>7223.7</v>
      </c>
      <c r="F151" s="213">
        <v>20</v>
      </c>
      <c r="G151" s="240">
        <f>ROUND((E151/18)*F151,2)</f>
        <v>8026.33</v>
      </c>
      <c r="H151" s="215">
        <v>0.3</v>
      </c>
      <c r="I151" s="205">
        <f>ROUND(G151*H151,2)</f>
        <v>2407.9</v>
      </c>
      <c r="J151" s="206">
        <v>0.2</v>
      </c>
      <c r="K151" s="205">
        <f>ROUND(G151*J151,2)</f>
        <v>1605.27</v>
      </c>
      <c r="L151" s="213"/>
      <c r="M151" s="206">
        <v>0.15</v>
      </c>
      <c r="N151" s="240"/>
      <c r="O151" s="276">
        <v>541.78</v>
      </c>
      <c r="P151" s="203">
        <f>ROUND(E151*20%,2)/2</f>
        <v>722.37</v>
      </c>
      <c r="Q151" s="213"/>
      <c r="R151" s="213"/>
      <c r="S151" s="213"/>
      <c r="T151" s="213"/>
      <c r="U151" s="213"/>
      <c r="V151" s="213"/>
      <c r="W151" s="213"/>
      <c r="X151" s="213"/>
      <c r="Y151" s="213"/>
      <c r="Z151" s="205">
        <f>G151+I151+K151+O151+P151+Q151+S151</f>
        <v>13303.650000000001</v>
      </c>
      <c r="AA151" s="566">
        <f>Z151+Z152</f>
        <v>13303.650000000001</v>
      </c>
      <c r="AB151" s="566">
        <f>AA151*12</f>
        <v>159643.80000000002</v>
      </c>
    </row>
    <row r="152" spans="1:28" ht="24" customHeight="1" x14ac:dyDescent="0.3">
      <c r="A152" s="599"/>
      <c r="B152" s="349"/>
      <c r="C152" s="249"/>
      <c r="D152" s="249"/>
      <c r="E152" s="249">
        <v>0</v>
      </c>
      <c r="F152" s="249"/>
      <c r="G152" s="249"/>
      <c r="H152" s="249"/>
      <c r="I152" s="249"/>
      <c r="J152" s="249"/>
      <c r="K152" s="249"/>
      <c r="L152" s="249"/>
      <c r="M152" s="249"/>
      <c r="N152" s="249"/>
      <c r="O152" s="249"/>
      <c r="P152" s="249"/>
      <c r="Q152" s="249"/>
      <c r="R152" s="249"/>
      <c r="S152" s="249"/>
      <c r="T152" s="249"/>
      <c r="U152" s="249"/>
      <c r="V152" s="249"/>
      <c r="W152" s="249"/>
      <c r="X152" s="249"/>
      <c r="Y152" s="249"/>
      <c r="Z152" s="224">
        <f t="shared" si="26"/>
        <v>0</v>
      </c>
      <c r="AA152" s="567"/>
      <c r="AB152" s="567"/>
    </row>
    <row r="153" spans="1:28" ht="47.4" customHeight="1" x14ac:dyDescent="0.3">
      <c r="A153" s="386" t="s">
        <v>145</v>
      </c>
      <c r="B153" s="349" t="s">
        <v>269</v>
      </c>
      <c r="C153" s="249">
        <v>14</v>
      </c>
      <c r="D153" s="249">
        <v>0.41699999999999998</v>
      </c>
      <c r="E153" s="350">
        <v>8856.26</v>
      </c>
      <c r="F153" s="249">
        <v>7.5</v>
      </c>
      <c r="G153" s="234">
        <f t="shared" ref="G153:G159" si="27">ROUND((E153/18)*F153,2)</f>
        <v>3690.11</v>
      </c>
      <c r="H153" s="221">
        <v>0.3</v>
      </c>
      <c r="I153" s="224">
        <f t="shared" ref="I153:I159" si="28">ROUND(G153*H153,2)</f>
        <v>1107.03</v>
      </c>
      <c r="J153" s="222">
        <v>0.2</v>
      </c>
      <c r="K153" s="224">
        <f t="shared" ref="K153:K159" si="29">ROUND(G153*J153,2)</f>
        <v>738.02</v>
      </c>
      <c r="L153" s="249"/>
      <c r="M153" s="249"/>
      <c r="N153" s="249"/>
      <c r="O153" s="249"/>
      <c r="P153" s="249"/>
      <c r="Q153" s="249"/>
      <c r="R153" s="249"/>
      <c r="S153" s="249"/>
      <c r="T153" s="249"/>
      <c r="U153" s="249"/>
      <c r="V153" s="249"/>
      <c r="W153" s="249"/>
      <c r="X153" s="249"/>
      <c r="Y153" s="249"/>
      <c r="Z153" s="224">
        <f t="shared" ref="Z153:Z159" si="30">G153+I153+K153+O153+P153+Q153+S153</f>
        <v>5535.16</v>
      </c>
      <c r="AA153" s="387">
        <f>Z153</f>
        <v>5535.16</v>
      </c>
      <c r="AB153" s="391">
        <f>AA153*12</f>
        <v>66421.919999999998</v>
      </c>
    </row>
    <row r="154" spans="1:28" ht="21" customHeight="1" x14ac:dyDescent="0.3">
      <c r="A154" s="594" t="s">
        <v>270</v>
      </c>
      <c r="B154" s="347" t="s">
        <v>271</v>
      </c>
      <c r="C154" s="213">
        <v>13</v>
      </c>
      <c r="D154" s="213">
        <v>0.55500000000000005</v>
      </c>
      <c r="E154" s="348">
        <v>7223.7</v>
      </c>
      <c r="F154" s="213">
        <v>10</v>
      </c>
      <c r="G154" s="240">
        <f t="shared" si="27"/>
        <v>4013.17</v>
      </c>
      <c r="H154" s="215">
        <v>0.3</v>
      </c>
      <c r="I154" s="205">
        <f t="shared" si="28"/>
        <v>1203.95</v>
      </c>
      <c r="J154" s="206">
        <v>0.2</v>
      </c>
      <c r="K154" s="205">
        <f t="shared" si="29"/>
        <v>802.63</v>
      </c>
      <c r="L154" s="213"/>
      <c r="M154" s="206">
        <v>0.1</v>
      </c>
      <c r="N154" s="240">
        <v>10</v>
      </c>
      <c r="O154" s="205">
        <f>ROUND(((E154/18)*N154)*M154,2)/2</f>
        <v>200.66</v>
      </c>
      <c r="P154" s="213"/>
      <c r="Q154" s="203">
        <f>ROUND(E154*25%,2)/2</f>
        <v>902.96500000000003</v>
      </c>
      <c r="R154" s="213"/>
      <c r="S154" s="213"/>
      <c r="T154" s="213"/>
      <c r="U154" s="213"/>
      <c r="V154" s="213"/>
      <c r="W154" s="213"/>
      <c r="X154" s="213"/>
      <c r="Y154" s="213"/>
      <c r="Z154" s="205">
        <f t="shared" si="30"/>
        <v>7123.375</v>
      </c>
      <c r="AA154" s="566">
        <f>Z154+Z155</f>
        <v>14507.6</v>
      </c>
      <c r="AB154" s="566">
        <f>AA154*12</f>
        <v>174091.2</v>
      </c>
    </row>
    <row r="155" spans="1:28" ht="23.4" customHeight="1" thickBot="1" x14ac:dyDescent="0.35">
      <c r="A155" s="594"/>
      <c r="B155" s="347" t="s">
        <v>267</v>
      </c>
      <c r="C155" s="213">
        <v>13</v>
      </c>
      <c r="D155" s="213">
        <v>0.63900000000000001</v>
      </c>
      <c r="E155" s="348">
        <v>7223.7</v>
      </c>
      <c r="F155" s="213">
        <v>11.5</v>
      </c>
      <c r="G155" s="240">
        <f t="shared" si="27"/>
        <v>4615.1400000000003</v>
      </c>
      <c r="H155" s="215">
        <v>0.3</v>
      </c>
      <c r="I155" s="205">
        <f t="shared" si="28"/>
        <v>1384.54</v>
      </c>
      <c r="J155" s="206">
        <v>0.2</v>
      </c>
      <c r="K155" s="205">
        <f t="shared" si="29"/>
        <v>923.03</v>
      </c>
      <c r="L155" s="213"/>
      <c r="M155" s="206">
        <v>0.2</v>
      </c>
      <c r="N155" s="240">
        <v>11.5</v>
      </c>
      <c r="O155" s="205">
        <f>ROUND(((E155/18)*N155)*M155,2)/2</f>
        <v>461.51499999999999</v>
      </c>
      <c r="P155" s="213"/>
      <c r="Q155" s="213"/>
      <c r="R155" s="213"/>
      <c r="S155" s="213"/>
      <c r="T155" s="213"/>
      <c r="U155" s="213"/>
      <c r="V155" s="213"/>
      <c r="W155" s="213"/>
      <c r="X155" s="213"/>
      <c r="Y155" s="213"/>
      <c r="Z155" s="205">
        <f t="shared" si="30"/>
        <v>7384.2250000000004</v>
      </c>
      <c r="AA155" s="566"/>
      <c r="AB155" s="566"/>
    </row>
    <row r="156" spans="1:28" ht="21" customHeight="1" x14ac:dyDescent="0.3">
      <c r="A156" s="594" t="s">
        <v>272</v>
      </c>
      <c r="B156" s="352" t="s">
        <v>273</v>
      </c>
      <c r="C156" s="213">
        <v>13</v>
      </c>
      <c r="D156" s="213">
        <v>0.33300000000000002</v>
      </c>
      <c r="E156" s="351">
        <v>7223.7</v>
      </c>
      <c r="F156" s="213">
        <v>6</v>
      </c>
      <c r="G156" s="240">
        <f t="shared" si="27"/>
        <v>2407.9</v>
      </c>
      <c r="H156" s="215">
        <v>0.3</v>
      </c>
      <c r="I156" s="205">
        <f t="shared" si="28"/>
        <v>722.37</v>
      </c>
      <c r="J156" s="206">
        <v>0.2</v>
      </c>
      <c r="K156" s="205">
        <f t="shared" si="29"/>
        <v>481.58</v>
      </c>
      <c r="L156" s="213"/>
      <c r="M156" s="213"/>
      <c r="N156" s="213"/>
      <c r="O156" s="213"/>
      <c r="P156" s="213"/>
      <c r="Q156" s="213"/>
      <c r="R156" s="213"/>
      <c r="S156" s="213"/>
      <c r="T156" s="213"/>
      <c r="U156" s="213"/>
      <c r="V156" s="213"/>
      <c r="W156" s="213"/>
      <c r="X156" s="213"/>
      <c r="Y156" s="213"/>
      <c r="Z156" s="205">
        <f t="shared" si="30"/>
        <v>3611.85</v>
      </c>
      <c r="AA156" s="566">
        <f>Z156+Z157</f>
        <v>4656.66</v>
      </c>
      <c r="AB156" s="566">
        <f>AA156*12</f>
        <v>55879.92</v>
      </c>
    </row>
    <row r="157" spans="1:28" ht="25.2" customHeight="1" thickBot="1" x14ac:dyDescent="0.35">
      <c r="A157" s="594"/>
      <c r="B157" s="352" t="s">
        <v>274</v>
      </c>
      <c r="C157" s="249">
        <v>11</v>
      </c>
      <c r="D157" s="249">
        <v>0.111</v>
      </c>
      <c r="E157" s="350">
        <v>6268.9</v>
      </c>
      <c r="F157" s="249">
        <v>2</v>
      </c>
      <c r="G157" s="234">
        <f t="shared" si="27"/>
        <v>696.54</v>
      </c>
      <c r="H157" s="221">
        <v>0.3</v>
      </c>
      <c r="I157" s="224">
        <f t="shared" si="28"/>
        <v>208.96</v>
      </c>
      <c r="J157" s="222">
        <v>0.2</v>
      </c>
      <c r="K157" s="224">
        <f t="shared" si="29"/>
        <v>139.31</v>
      </c>
      <c r="L157" s="249"/>
      <c r="M157" s="249"/>
      <c r="N157" s="249"/>
      <c r="O157" s="249"/>
      <c r="P157" s="249"/>
      <c r="Q157" s="249"/>
      <c r="R157" s="249"/>
      <c r="S157" s="249"/>
      <c r="T157" s="249"/>
      <c r="U157" s="249"/>
      <c r="V157" s="249"/>
      <c r="W157" s="249"/>
      <c r="X157" s="249"/>
      <c r="Y157" s="249"/>
      <c r="Z157" s="224">
        <f t="shared" si="30"/>
        <v>1044.81</v>
      </c>
      <c r="AA157" s="567"/>
      <c r="AB157" s="567"/>
    </row>
    <row r="158" spans="1:28" ht="28.2" x14ac:dyDescent="0.3">
      <c r="A158" s="594" t="s">
        <v>275</v>
      </c>
      <c r="B158" s="347" t="s">
        <v>276</v>
      </c>
      <c r="C158" s="213">
        <v>13</v>
      </c>
      <c r="D158" s="213">
        <v>0.44400000000000001</v>
      </c>
      <c r="E158" s="353">
        <v>7223.7</v>
      </c>
      <c r="F158" s="213">
        <v>8</v>
      </c>
      <c r="G158" s="240">
        <f t="shared" si="27"/>
        <v>3210.53</v>
      </c>
      <c r="H158" s="215">
        <v>0.3</v>
      </c>
      <c r="I158" s="205">
        <f t="shared" si="28"/>
        <v>963.16</v>
      </c>
      <c r="J158" s="206">
        <v>0.2</v>
      </c>
      <c r="K158" s="205">
        <f t="shared" si="29"/>
        <v>642.11</v>
      </c>
      <c r="L158" s="213"/>
      <c r="M158" s="206">
        <v>0.15</v>
      </c>
      <c r="N158" s="240">
        <v>2</v>
      </c>
      <c r="O158" s="205">
        <f>ROUND(((E158/18)*N158)*M158,2)/2</f>
        <v>60.2</v>
      </c>
      <c r="P158" s="213"/>
      <c r="Q158" s="213"/>
      <c r="R158" s="213"/>
      <c r="S158" s="213"/>
      <c r="T158" s="213"/>
      <c r="U158" s="213"/>
      <c r="V158" s="213"/>
      <c r="W158" s="213"/>
      <c r="X158" s="213"/>
      <c r="Y158" s="213"/>
      <c r="Z158" s="205">
        <f t="shared" si="30"/>
        <v>4876</v>
      </c>
      <c r="AA158" s="566">
        <f>Z158+Z159</f>
        <v>8271.65</v>
      </c>
      <c r="AB158" s="566">
        <f>AA158*12</f>
        <v>99259.799999999988</v>
      </c>
    </row>
    <row r="159" spans="1:28" ht="21.6" customHeight="1" thickBot="1" x14ac:dyDescent="0.35">
      <c r="A159" s="599"/>
      <c r="B159" s="349" t="s">
        <v>277</v>
      </c>
      <c r="C159" s="249">
        <v>11</v>
      </c>
      <c r="D159" s="249">
        <v>0.36099999999999999</v>
      </c>
      <c r="E159" s="354">
        <v>6268.9</v>
      </c>
      <c r="F159" s="249">
        <v>6.5</v>
      </c>
      <c r="G159" s="234">
        <f t="shared" si="27"/>
        <v>2263.77</v>
      </c>
      <c r="H159" s="221">
        <v>0.3</v>
      </c>
      <c r="I159" s="224">
        <f t="shared" si="28"/>
        <v>679.13</v>
      </c>
      <c r="J159" s="222">
        <v>0.2</v>
      </c>
      <c r="K159" s="224">
        <f t="shared" si="29"/>
        <v>452.75</v>
      </c>
      <c r="L159" s="249"/>
      <c r="M159" s="249"/>
      <c r="N159" s="249"/>
      <c r="O159" s="249"/>
      <c r="P159" s="249"/>
      <c r="Q159" s="249"/>
      <c r="R159" s="249"/>
      <c r="S159" s="249"/>
      <c r="T159" s="249"/>
      <c r="U159" s="249"/>
      <c r="V159" s="249"/>
      <c r="W159" s="249"/>
      <c r="X159" s="249"/>
      <c r="Y159" s="249"/>
      <c r="Z159" s="224">
        <f t="shared" si="30"/>
        <v>3395.65</v>
      </c>
      <c r="AA159" s="567"/>
      <c r="AB159" s="567"/>
    </row>
    <row r="160" spans="1:28" ht="18" customHeight="1" x14ac:dyDescent="0.3">
      <c r="A160" s="355" t="s">
        <v>202</v>
      </c>
      <c r="B160" s="308"/>
      <c r="C160" s="308"/>
      <c r="D160" s="309">
        <f>SUM(D146:D159)</f>
        <v>6.6369999999999996</v>
      </c>
      <c r="E160" s="309">
        <f>SUM(E146:E159)</f>
        <v>92198.859999999971</v>
      </c>
      <c r="F160" s="309">
        <f>SUM(F146:F159)</f>
        <v>101.5</v>
      </c>
      <c r="G160" s="309">
        <f>SUM(G146:G159)</f>
        <v>40803.85</v>
      </c>
      <c r="H160" s="308"/>
      <c r="I160" s="309">
        <f>SUM(I146:I159)</f>
        <v>13385.350000000002</v>
      </c>
      <c r="J160" s="308"/>
      <c r="K160" s="309">
        <f>SUM(K146:K159)</f>
        <v>9700.99</v>
      </c>
      <c r="L160" s="308"/>
      <c r="M160" s="308"/>
      <c r="N160" s="308"/>
      <c r="O160" s="309">
        <f>SUM(O146:O159)</f>
        <v>1845.49</v>
      </c>
      <c r="P160" s="309">
        <f>SUM(P146:P159)</f>
        <v>722.37</v>
      </c>
      <c r="Q160" s="309">
        <f>SUM(Q146:Q159)</f>
        <v>1805.93</v>
      </c>
      <c r="R160" s="308"/>
      <c r="S160" s="309">
        <f>SUM(S146:S159)</f>
        <v>0</v>
      </c>
      <c r="T160" s="308"/>
      <c r="U160" s="309">
        <f>SUM(U146:U159)</f>
        <v>0</v>
      </c>
      <c r="V160" s="309">
        <f>SUM(V146:V159)</f>
        <v>0</v>
      </c>
      <c r="W160" s="309">
        <f>SUM(W146:W159)</f>
        <v>0</v>
      </c>
      <c r="X160" s="308"/>
      <c r="Y160" s="309">
        <f>SUM(Y146:Y159)</f>
        <v>0</v>
      </c>
      <c r="Z160" s="309">
        <f>SUM(Z146:Z159)</f>
        <v>75965.079999999987</v>
      </c>
      <c r="AA160" s="309">
        <f>SUM(AA146:AA159)</f>
        <v>75965.079999999987</v>
      </c>
      <c r="AB160" s="309">
        <f>SUM(AB146:AB159)</f>
        <v>911580.96</v>
      </c>
    </row>
    <row r="161" spans="1:28" ht="21" customHeight="1" x14ac:dyDescent="0.3">
      <c r="A161" s="389" t="s">
        <v>278</v>
      </c>
      <c r="B161" s="306"/>
      <c r="C161" s="306"/>
      <c r="D161" s="306"/>
      <c r="E161" s="306"/>
      <c r="F161" s="306"/>
      <c r="G161" s="306"/>
      <c r="H161" s="306"/>
      <c r="I161" s="306"/>
      <c r="J161" s="306"/>
      <c r="K161" s="306"/>
      <c r="L161" s="306"/>
      <c r="M161" s="306"/>
      <c r="N161" s="306"/>
      <c r="O161" s="306"/>
      <c r="P161" s="306"/>
      <c r="Q161" s="306"/>
      <c r="R161" s="306"/>
      <c r="S161" s="306"/>
      <c r="T161" s="306"/>
      <c r="U161" s="306"/>
      <c r="V161" s="306"/>
      <c r="W161" s="306"/>
      <c r="X161" s="306"/>
      <c r="Y161" s="306"/>
      <c r="Z161" s="306"/>
      <c r="AA161" s="390"/>
      <c r="AB161" s="390"/>
    </row>
    <row r="162" spans="1:28" s="243" customFormat="1" ht="21" customHeight="1" x14ac:dyDescent="0.3">
      <c r="A162" s="643" t="s">
        <v>279</v>
      </c>
      <c r="B162" s="356" t="s">
        <v>280</v>
      </c>
      <c r="C162" s="213">
        <v>14</v>
      </c>
      <c r="D162" s="213">
        <v>1</v>
      </c>
      <c r="E162" s="348">
        <v>7701.1</v>
      </c>
      <c r="F162" s="213"/>
      <c r="G162" s="213"/>
      <c r="H162" s="215">
        <v>0.3</v>
      </c>
      <c r="I162" s="205">
        <f>ROUND(E162*H162,2)</f>
        <v>2310.33</v>
      </c>
      <c r="J162" s="206">
        <v>0.2</v>
      </c>
      <c r="K162" s="205">
        <f>ROUND(E162*J162,2)</f>
        <v>1540.22</v>
      </c>
      <c r="L162" s="213"/>
      <c r="M162" s="213"/>
      <c r="N162" s="213"/>
      <c r="O162" s="213"/>
      <c r="P162" s="213"/>
      <c r="Q162" s="213"/>
      <c r="R162" s="213"/>
      <c r="S162" s="213"/>
      <c r="T162" s="213"/>
      <c r="U162" s="213"/>
      <c r="V162" s="213"/>
      <c r="W162" s="213"/>
      <c r="X162" s="213"/>
      <c r="Y162" s="213"/>
      <c r="Z162" s="205">
        <f>G162+I162+K162+O162+P162+Q162+S162+E162</f>
        <v>11551.650000000001</v>
      </c>
      <c r="AA162" s="577">
        <f>Z162+Z163+Z164</f>
        <v>17849.880000000005</v>
      </c>
      <c r="AB162" s="577">
        <f>AA162*12</f>
        <v>214198.56000000006</v>
      </c>
    </row>
    <row r="163" spans="1:28" ht="36.6" customHeight="1" x14ac:dyDescent="0.3">
      <c r="A163" s="643"/>
      <c r="B163" s="356" t="s">
        <v>91</v>
      </c>
      <c r="C163" s="213">
        <v>14</v>
      </c>
      <c r="D163" s="213">
        <v>0.5</v>
      </c>
      <c r="E163" s="348">
        <v>7701.1</v>
      </c>
      <c r="F163" s="213">
        <v>9</v>
      </c>
      <c r="G163" s="240">
        <f>ROUND((E163/18)*F163,2)</f>
        <v>3850.55</v>
      </c>
      <c r="H163" s="215">
        <v>0.3</v>
      </c>
      <c r="I163" s="205">
        <f>ROUND(G163*H163,2)</f>
        <v>1155.17</v>
      </c>
      <c r="J163" s="206">
        <v>0.2</v>
      </c>
      <c r="K163" s="205">
        <f>ROUND(G163*J163,2)</f>
        <v>770.11</v>
      </c>
      <c r="L163" s="213"/>
      <c r="M163" s="213"/>
      <c r="N163" s="213"/>
      <c r="O163" s="213"/>
      <c r="P163" s="213"/>
      <c r="Q163" s="213"/>
      <c r="R163" s="213"/>
      <c r="S163" s="213"/>
      <c r="T163" s="213"/>
      <c r="U163" s="213"/>
      <c r="V163" s="213"/>
      <c r="W163" s="213"/>
      <c r="X163" s="213"/>
      <c r="Y163" s="213"/>
      <c r="Z163" s="205">
        <f>G163+I163+K163+O163+P163+Q163+S163</f>
        <v>5775.83</v>
      </c>
      <c r="AA163" s="577"/>
      <c r="AB163" s="577"/>
    </row>
    <row r="164" spans="1:28" ht="32.4" customHeight="1" thickBot="1" x14ac:dyDescent="0.35">
      <c r="A164" s="644"/>
      <c r="B164" s="357" t="s">
        <v>281</v>
      </c>
      <c r="C164" s="249">
        <v>11</v>
      </c>
      <c r="D164" s="249">
        <v>5.5E-2</v>
      </c>
      <c r="E164" s="350">
        <v>6268.9</v>
      </c>
      <c r="F164" s="249">
        <v>1</v>
      </c>
      <c r="G164" s="234">
        <f>ROUND((E164/18)*F164,2)</f>
        <v>348.27</v>
      </c>
      <c r="H164" s="221">
        <v>0.3</v>
      </c>
      <c r="I164" s="224">
        <f>ROUND(G164*H164,2)</f>
        <v>104.48</v>
      </c>
      <c r="J164" s="222">
        <v>0.2</v>
      </c>
      <c r="K164" s="224">
        <f>ROUND(G164*J164,2)</f>
        <v>69.650000000000006</v>
      </c>
      <c r="L164" s="249"/>
      <c r="M164" s="249"/>
      <c r="N164" s="249"/>
      <c r="O164" s="249"/>
      <c r="P164" s="249"/>
      <c r="Q164" s="249"/>
      <c r="R164" s="249"/>
      <c r="S164" s="249"/>
      <c r="T164" s="249"/>
      <c r="U164" s="249"/>
      <c r="V164" s="249"/>
      <c r="W164" s="249"/>
      <c r="X164" s="249"/>
      <c r="Y164" s="249"/>
      <c r="Z164" s="224">
        <f>G164+I164+K164+O164+P164+Q164+S164</f>
        <v>522.4</v>
      </c>
      <c r="AA164" s="578"/>
      <c r="AB164" s="578"/>
    </row>
    <row r="165" spans="1:28" ht="19.8" customHeight="1" x14ac:dyDescent="0.3">
      <c r="A165" s="643" t="s">
        <v>282</v>
      </c>
      <c r="B165" s="358"/>
      <c r="C165" s="213"/>
      <c r="D165" s="213"/>
      <c r="E165" s="359"/>
      <c r="F165" s="213"/>
      <c r="G165" s="213"/>
      <c r="H165" s="213"/>
      <c r="I165" s="213"/>
      <c r="J165" s="213"/>
      <c r="K165" s="213"/>
      <c r="L165" s="213"/>
      <c r="M165" s="213"/>
      <c r="N165" s="213"/>
      <c r="O165" s="213"/>
      <c r="P165" s="213"/>
      <c r="Q165" s="213"/>
      <c r="R165" s="213"/>
      <c r="S165" s="213"/>
      <c r="T165" s="213"/>
      <c r="U165" s="213"/>
      <c r="V165" s="213"/>
      <c r="W165" s="213"/>
      <c r="X165" s="213"/>
      <c r="Y165" s="213"/>
      <c r="Z165" s="205">
        <f t="shared" ref="Z165:Z182" si="31">G165+I165+K165+O165+P165+Q165+S165</f>
        <v>0</v>
      </c>
      <c r="AA165" s="566">
        <f>Z165+Z166</f>
        <v>6922.71</v>
      </c>
      <c r="AB165" s="566">
        <f>AA165*12</f>
        <v>83072.52</v>
      </c>
    </row>
    <row r="166" spans="1:28" ht="27.6" customHeight="1" x14ac:dyDescent="0.3">
      <c r="A166" s="644"/>
      <c r="B166" s="360" t="s">
        <v>283</v>
      </c>
      <c r="C166" s="249">
        <v>13</v>
      </c>
      <c r="D166" s="249">
        <v>0.63900000000000001</v>
      </c>
      <c r="E166" s="361">
        <v>7223.7</v>
      </c>
      <c r="F166" s="234">
        <v>11.5</v>
      </c>
      <c r="G166" s="234">
        <f>ROUND((E166/18)*F166,2)</f>
        <v>4615.1400000000003</v>
      </c>
      <c r="H166" s="221">
        <v>0.3</v>
      </c>
      <c r="I166" s="224">
        <f>ROUND(G166*H166,2)</f>
        <v>1384.54</v>
      </c>
      <c r="J166" s="222">
        <v>0.2</v>
      </c>
      <c r="K166" s="224">
        <f>ROUND(G166*J166,2)</f>
        <v>923.03</v>
      </c>
      <c r="L166" s="234"/>
      <c r="M166" s="234"/>
      <c r="N166" s="234"/>
      <c r="O166" s="234"/>
      <c r="P166" s="234"/>
      <c r="Q166" s="234"/>
      <c r="R166" s="249"/>
      <c r="S166" s="249"/>
      <c r="T166" s="249"/>
      <c r="U166" s="249"/>
      <c r="V166" s="249"/>
      <c r="W166" s="249"/>
      <c r="X166" s="249"/>
      <c r="Y166" s="249"/>
      <c r="Z166" s="224">
        <f t="shared" si="31"/>
        <v>6922.71</v>
      </c>
      <c r="AA166" s="567"/>
      <c r="AB166" s="567"/>
    </row>
    <row r="167" spans="1:28" ht="34.200000000000003" customHeight="1" x14ac:dyDescent="0.3">
      <c r="A167" s="392" t="s">
        <v>284</v>
      </c>
      <c r="B167" s="360" t="s">
        <v>285</v>
      </c>
      <c r="C167" s="318">
        <v>14</v>
      </c>
      <c r="D167" s="318">
        <v>1.028</v>
      </c>
      <c r="E167" s="361">
        <v>7701.1</v>
      </c>
      <c r="F167" s="234">
        <v>18.5</v>
      </c>
      <c r="G167" s="234">
        <f>ROUND((E167/18)*F167,2)</f>
        <v>7915.02</v>
      </c>
      <c r="H167" s="221">
        <v>0.3</v>
      </c>
      <c r="I167" s="224">
        <f>ROUND(G167*H167,2)</f>
        <v>2374.5100000000002</v>
      </c>
      <c r="J167" s="222">
        <v>0.2</v>
      </c>
      <c r="K167" s="224">
        <f>ROUND(G167*J167,2)</f>
        <v>1583</v>
      </c>
      <c r="L167" s="234"/>
      <c r="M167" s="222">
        <v>0.2</v>
      </c>
      <c r="N167" s="234">
        <v>18.5</v>
      </c>
      <c r="O167" s="224">
        <f>ROUND(((E167/18)*N167)*M167,2)/2</f>
        <v>791.5</v>
      </c>
      <c r="P167" s="234"/>
      <c r="Q167" s="220">
        <f>ROUND(E167*25%,2)/2</f>
        <v>962.64</v>
      </c>
      <c r="R167" s="249"/>
      <c r="S167" s="249"/>
      <c r="T167" s="249"/>
      <c r="U167" s="249"/>
      <c r="V167" s="249"/>
      <c r="W167" s="249"/>
      <c r="X167" s="249"/>
      <c r="Y167" s="249"/>
      <c r="Z167" s="224">
        <f t="shared" si="31"/>
        <v>13626.67</v>
      </c>
      <c r="AA167" s="387">
        <f>Z167</f>
        <v>13626.67</v>
      </c>
      <c r="AB167" s="391">
        <f t="shared" ref="AB167:AB169" si="32">AA167*12</f>
        <v>163520.04</v>
      </c>
    </row>
    <row r="168" spans="1:28" ht="35.4" customHeight="1" x14ac:dyDescent="0.3">
      <c r="A168" s="393" t="s">
        <v>97</v>
      </c>
      <c r="B168" s="360" t="s">
        <v>29</v>
      </c>
      <c r="C168" s="318">
        <v>14</v>
      </c>
      <c r="D168" s="318">
        <v>0.66700000000000004</v>
      </c>
      <c r="E168" s="362">
        <v>8856.26</v>
      </c>
      <c r="F168" s="318">
        <v>12</v>
      </c>
      <c r="G168" s="318">
        <f>ROUND((E168/18)*F168,2)</f>
        <v>5904.17</v>
      </c>
      <c r="H168" s="221">
        <v>0.3</v>
      </c>
      <c r="I168" s="224">
        <f>ROUND(G168*H168,2)</f>
        <v>1771.25</v>
      </c>
      <c r="J168" s="222">
        <v>0.2</v>
      </c>
      <c r="K168" s="224">
        <f>ROUND(G168*J168,2)</f>
        <v>1180.83</v>
      </c>
      <c r="L168" s="234"/>
      <c r="M168" s="222">
        <v>0.15</v>
      </c>
      <c r="N168" s="234">
        <v>12</v>
      </c>
      <c r="O168" s="224">
        <f>ROUND(((E168/18)*N168)*M168,2)/2</f>
        <v>442.815</v>
      </c>
      <c r="P168" s="234"/>
      <c r="Q168" s="234"/>
      <c r="R168" s="249"/>
      <c r="S168" s="249"/>
      <c r="T168" s="249"/>
      <c r="U168" s="249"/>
      <c r="V168" s="249"/>
      <c r="W168" s="249"/>
      <c r="X168" s="249"/>
      <c r="Y168" s="249"/>
      <c r="Z168" s="224">
        <f t="shared" si="31"/>
        <v>9299.0650000000005</v>
      </c>
      <c r="AA168" s="402">
        <f>Z168</f>
        <v>9299.0650000000005</v>
      </c>
      <c r="AB168" s="391">
        <f t="shared" si="32"/>
        <v>111588.78</v>
      </c>
    </row>
    <row r="169" spans="1:28" ht="18.600000000000001" customHeight="1" x14ac:dyDescent="0.3">
      <c r="A169" s="639" t="s">
        <v>286</v>
      </c>
      <c r="B169" s="641" t="s">
        <v>287</v>
      </c>
      <c r="C169" s="213">
        <v>13</v>
      </c>
      <c r="D169" s="213">
        <v>0.58299999999999996</v>
      </c>
      <c r="E169" s="363">
        <v>7223.7</v>
      </c>
      <c r="F169" s="213">
        <v>10.5</v>
      </c>
      <c r="G169" s="240">
        <f>ROUND((E169/18)*F169,2)</f>
        <v>4213.83</v>
      </c>
      <c r="H169" s="215">
        <v>0.3</v>
      </c>
      <c r="I169" s="205">
        <f>ROUND(G169*H169,2)</f>
        <v>1264.1500000000001</v>
      </c>
      <c r="J169" s="206">
        <v>0.2</v>
      </c>
      <c r="K169" s="205">
        <f>ROUND(G169*J169,2)</f>
        <v>842.77</v>
      </c>
      <c r="L169" s="213"/>
      <c r="M169" s="206">
        <v>0.1</v>
      </c>
      <c r="N169" s="240">
        <v>9</v>
      </c>
      <c r="O169" s="205">
        <f>ROUND(((E169/18)*N169)*M169,2)/2</f>
        <v>180.595</v>
      </c>
      <c r="P169" s="213"/>
      <c r="Q169" s="213"/>
      <c r="R169" s="213"/>
      <c r="S169" s="213"/>
      <c r="T169" s="213"/>
      <c r="U169" s="213"/>
      <c r="V169" s="213"/>
      <c r="W169" s="213"/>
      <c r="X169" s="213"/>
      <c r="Y169" s="213"/>
      <c r="Z169" s="205">
        <f t="shared" si="31"/>
        <v>6501.3450000000003</v>
      </c>
      <c r="AA169" s="566">
        <f>Z169+Z170</f>
        <v>10819.924999999999</v>
      </c>
      <c r="AB169" s="566">
        <f t="shared" si="32"/>
        <v>129839.09999999999</v>
      </c>
    </row>
    <row r="170" spans="1:28" ht="22.8" customHeight="1" x14ac:dyDescent="0.3">
      <c r="A170" s="640"/>
      <c r="B170" s="642"/>
      <c r="C170" s="249">
        <v>11</v>
      </c>
      <c r="D170" s="249">
        <v>0.44400000000000001</v>
      </c>
      <c r="E170" s="364">
        <v>6268.9</v>
      </c>
      <c r="F170" s="249">
        <v>8</v>
      </c>
      <c r="G170" s="234">
        <f>ROUND((E170/18)*F170,2)</f>
        <v>2786.18</v>
      </c>
      <c r="H170" s="221">
        <v>0.3</v>
      </c>
      <c r="I170" s="224">
        <f>ROUND(G170*H170,2)</f>
        <v>835.85</v>
      </c>
      <c r="J170" s="222">
        <v>0.2</v>
      </c>
      <c r="K170" s="224">
        <f>ROUND(G170*J170,2)</f>
        <v>557.24</v>
      </c>
      <c r="L170" s="249"/>
      <c r="M170" s="222">
        <v>0.1</v>
      </c>
      <c r="N170" s="234">
        <v>8</v>
      </c>
      <c r="O170" s="224">
        <f>ROUND(((E170/18)*N170)*M170,2)/2</f>
        <v>139.31</v>
      </c>
      <c r="P170" s="249"/>
      <c r="Q170" s="249"/>
      <c r="R170" s="249"/>
      <c r="S170" s="249"/>
      <c r="T170" s="249"/>
      <c r="U170" s="249"/>
      <c r="V170" s="249"/>
      <c r="W170" s="249"/>
      <c r="X170" s="249"/>
      <c r="Y170" s="249"/>
      <c r="Z170" s="224">
        <f t="shared" si="31"/>
        <v>4318.58</v>
      </c>
      <c r="AA170" s="567"/>
      <c r="AB170" s="567"/>
    </row>
    <row r="171" spans="1:28" ht="24.6" customHeight="1" x14ac:dyDescent="0.3">
      <c r="A171" s="643" t="s">
        <v>288</v>
      </c>
      <c r="B171" s="358" t="s">
        <v>289</v>
      </c>
      <c r="C171" s="213"/>
      <c r="D171" s="213"/>
      <c r="E171" s="261"/>
      <c r="F171" s="240"/>
      <c r="G171" s="240"/>
      <c r="H171" s="240"/>
      <c r="I171" s="240"/>
      <c r="J171" s="240"/>
      <c r="K171" s="240"/>
      <c r="L171" s="240"/>
      <c r="M171" s="240"/>
      <c r="N171" s="240"/>
      <c r="O171" s="240"/>
      <c r="P171" s="240"/>
      <c r="Q171" s="240"/>
      <c r="R171" s="240"/>
      <c r="S171" s="240"/>
      <c r="T171" s="240"/>
      <c r="U171" s="240"/>
      <c r="V171" s="240"/>
      <c r="W171" s="240"/>
      <c r="X171" s="240"/>
      <c r="Y171" s="240"/>
      <c r="Z171" s="205">
        <f t="shared" si="31"/>
        <v>0</v>
      </c>
      <c r="AA171" s="566">
        <f>Z171+Z172</f>
        <v>12963.52</v>
      </c>
      <c r="AB171" s="566">
        <f>AA171*12</f>
        <v>155562.23999999999</v>
      </c>
    </row>
    <row r="172" spans="1:28" ht="28.8" customHeight="1" x14ac:dyDescent="0.3">
      <c r="A172" s="644"/>
      <c r="B172" s="360" t="s">
        <v>290</v>
      </c>
      <c r="C172" s="249">
        <v>14</v>
      </c>
      <c r="D172" s="249">
        <v>1.0549999999999999</v>
      </c>
      <c r="E172" s="361">
        <v>7701.1</v>
      </c>
      <c r="F172" s="234">
        <v>19</v>
      </c>
      <c r="G172" s="234">
        <f>ROUND((E172/18)*F172,2)</f>
        <v>8128.94</v>
      </c>
      <c r="H172" s="221">
        <v>0.3</v>
      </c>
      <c r="I172" s="224">
        <f>ROUND(G172*H172,2)</f>
        <v>2438.6799999999998</v>
      </c>
      <c r="J172" s="222">
        <v>0.2</v>
      </c>
      <c r="K172" s="224">
        <f>ROUND(G172*J172,2)</f>
        <v>1625.79</v>
      </c>
      <c r="L172" s="234"/>
      <c r="M172" s="234"/>
      <c r="N172" s="234"/>
      <c r="O172" s="234"/>
      <c r="P172" s="220">
        <f>ROUND(E172*20%,2)/2</f>
        <v>770.11</v>
      </c>
      <c r="Q172" s="234"/>
      <c r="R172" s="234"/>
      <c r="S172" s="234"/>
      <c r="T172" s="234"/>
      <c r="U172" s="234"/>
      <c r="V172" s="234"/>
      <c r="W172" s="234"/>
      <c r="X172" s="234"/>
      <c r="Y172" s="234"/>
      <c r="Z172" s="224">
        <f>G172+I172+K172+O172+P172+Q172+S172</f>
        <v>12963.52</v>
      </c>
      <c r="AA172" s="567"/>
      <c r="AB172" s="567"/>
    </row>
    <row r="173" spans="1:28" ht="20.399999999999999" customHeight="1" x14ac:dyDescent="0.3">
      <c r="A173" s="643" t="s">
        <v>291</v>
      </c>
      <c r="B173" s="647" t="s">
        <v>292</v>
      </c>
      <c r="C173" s="213"/>
      <c r="D173" s="213"/>
      <c r="E173" s="261">
        <v>643.5</v>
      </c>
      <c r="F173" s="240"/>
      <c r="G173" s="261">
        <v>643.5</v>
      </c>
      <c r="H173" s="221">
        <v>0.2</v>
      </c>
      <c r="I173" s="224">
        <f>ROUND(G173*H173,2)</f>
        <v>128.69999999999999</v>
      </c>
      <c r="J173" s="222">
        <v>0.2</v>
      </c>
      <c r="K173" s="224">
        <f>ROUND(G173*J173,2)</f>
        <v>128.69999999999999</v>
      </c>
      <c r="L173" s="213"/>
      <c r="M173" s="213"/>
      <c r="N173" s="213"/>
      <c r="O173" s="213"/>
      <c r="P173" s="213"/>
      <c r="Q173" s="213"/>
      <c r="R173" s="213"/>
      <c r="S173" s="213"/>
      <c r="T173" s="213"/>
      <c r="U173" s="213"/>
      <c r="V173" s="213"/>
      <c r="W173" s="213"/>
      <c r="X173" s="213"/>
      <c r="Y173" s="234">
        <v>643.5</v>
      </c>
      <c r="Z173" s="244">
        <f>G173+I173+K173+O173+P173+Q173+S173</f>
        <v>900.90000000000009</v>
      </c>
      <c r="AA173" s="566">
        <f>Z173+Z174</f>
        <v>9328.5499999999993</v>
      </c>
      <c r="AB173" s="566">
        <f>AA173*12</f>
        <v>111942.59999999999</v>
      </c>
    </row>
    <row r="174" spans="1:28" ht="25.2" customHeight="1" x14ac:dyDescent="0.3">
      <c r="A174" s="644"/>
      <c r="B174" s="648"/>
      <c r="C174" s="249">
        <v>13</v>
      </c>
      <c r="D174" s="249">
        <v>0.83299999999999996</v>
      </c>
      <c r="E174" s="361">
        <v>7223.7</v>
      </c>
      <c r="F174" s="234">
        <v>15</v>
      </c>
      <c r="G174" s="234">
        <f>ROUND((E174/18)*F174,2)</f>
        <v>6019.75</v>
      </c>
      <c r="H174" s="221">
        <v>0.2</v>
      </c>
      <c r="I174" s="224">
        <f>ROUND(G174*H174,2)</f>
        <v>1203.95</v>
      </c>
      <c r="J174" s="222">
        <v>0.2</v>
      </c>
      <c r="K174" s="224">
        <f>ROUND(G174*J174,2)</f>
        <v>1203.95</v>
      </c>
      <c r="L174" s="234"/>
      <c r="M174" s="234"/>
      <c r="N174" s="234"/>
      <c r="O174" s="234"/>
      <c r="P174" s="234"/>
      <c r="Q174" s="234"/>
      <c r="R174" s="234"/>
      <c r="S174" s="234"/>
      <c r="T174" s="234"/>
      <c r="U174" s="234"/>
      <c r="V174" s="234"/>
      <c r="W174" s="234"/>
      <c r="X174" s="234"/>
      <c r="Y174" s="234"/>
      <c r="Z174" s="224">
        <f t="shared" si="31"/>
        <v>8427.65</v>
      </c>
      <c r="AA174" s="567"/>
      <c r="AB174" s="567"/>
    </row>
    <row r="175" spans="1:28" ht="18" customHeight="1" x14ac:dyDescent="0.3">
      <c r="A175" s="643" t="s">
        <v>293</v>
      </c>
      <c r="B175" s="358" t="s">
        <v>248</v>
      </c>
      <c r="C175" s="213">
        <v>14</v>
      </c>
      <c r="D175" s="213">
        <v>0.94399999999999995</v>
      </c>
      <c r="E175" s="348">
        <v>7701.1</v>
      </c>
      <c r="F175" s="213">
        <v>17</v>
      </c>
      <c r="G175" s="240">
        <f>ROUND((E175/18)*F175,2)</f>
        <v>7273.26</v>
      </c>
      <c r="H175" s="215">
        <v>0.3</v>
      </c>
      <c r="I175" s="205">
        <f>ROUND(G175*H175,2)</f>
        <v>2181.98</v>
      </c>
      <c r="J175" s="206">
        <v>0.2</v>
      </c>
      <c r="K175" s="205">
        <f>ROUND(G175*J175,2)</f>
        <v>1454.65</v>
      </c>
      <c r="L175" s="213"/>
      <c r="M175" s="206">
        <v>0.15</v>
      </c>
      <c r="N175" s="240">
        <v>18</v>
      </c>
      <c r="O175" s="205">
        <f>ROUND(((E175/18)*N175)*M175,2)/2</f>
        <v>577.58500000000004</v>
      </c>
      <c r="P175" s="203">
        <f>ROUND(E175*20%,2)/2</f>
        <v>770.11</v>
      </c>
      <c r="Q175" s="213"/>
      <c r="R175" s="213"/>
      <c r="S175" s="213"/>
      <c r="T175" s="213"/>
      <c r="U175" s="213"/>
      <c r="V175" s="213"/>
      <c r="W175" s="213"/>
      <c r="X175" s="213"/>
      <c r="Y175" s="213"/>
      <c r="Z175" s="244">
        <f t="shared" si="31"/>
        <v>12257.584999999999</v>
      </c>
      <c r="AA175" s="566">
        <f>Z175+Z176</f>
        <v>12779.984999999999</v>
      </c>
      <c r="AB175" s="566">
        <f>AA175*12</f>
        <v>153359.81999999998</v>
      </c>
    </row>
    <row r="176" spans="1:28" ht="20.399999999999999" customHeight="1" x14ac:dyDescent="0.3">
      <c r="A176" s="644"/>
      <c r="B176" s="360" t="s">
        <v>294</v>
      </c>
      <c r="C176" s="249">
        <v>11</v>
      </c>
      <c r="D176" s="249">
        <v>5.5E-2</v>
      </c>
      <c r="E176" s="350">
        <v>6268.9</v>
      </c>
      <c r="F176" s="249">
        <v>1</v>
      </c>
      <c r="G176" s="234">
        <f>ROUND((E176/18)*F176,2)</f>
        <v>348.27</v>
      </c>
      <c r="H176" s="221">
        <v>0.3</v>
      </c>
      <c r="I176" s="224">
        <f>ROUND(G176*H176,2)</f>
        <v>104.48</v>
      </c>
      <c r="J176" s="222">
        <v>0.2</v>
      </c>
      <c r="K176" s="224">
        <f>ROUND(G176*J176,2)</f>
        <v>69.650000000000006</v>
      </c>
      <c r="L176" s="249"/>
      <c r="M176" s="249"/>
      <c r="N176" s="249"/>
      <c r="O176" s="249"/>
      <c r="P176" s="249"/>
      <c r="Q176" s="249"/>
      <c r="R176" s="249"/>
      <c r="S176" s="249"/>
      <c r="T176" s="249"/>
      <c r="U176" s="249"/>
      <c r="V176" s="249"/>
      <c r="W176" s="249"/>
      <c r="X176" s="249"/>
      <c r="Y176" s="249"/>
      <c r="Z176" s="224">
        <f t="shared" si="31"/>
        <v>522.4</v>
      </c>
      <c r="AA176" s="567"/>
      <c r="AB176" s="567"/>
    </row>
    <row r="177" spans="1:28" ht="16.8" customHeight="1" x14ac:dyDescent="0.3">
      <c r="A177" s="643" t="s">
        <v>295</v>
      </c>
      <c r="B177" s="358" t="s">
        <v>296</v>
      </c>
      <c r="C177" s="213"/>
      <c r="D177" s="213"/>
      <c r="E177" s="213"/>
      <c r="F177" s="213"/>
      <c r="G177" s="213"/>
      <c r="H177" s="213"/>
      <c r="I177" s="213"/>
      <c r="J177" s="213"/>
      <c r="K177" s="213"/>
      <c r="L177" s="213"/>
      <c r="M177" s="213"/>
      <c r="N177" s="213"/>
      <c r="O177" s="213"/>
      <c r="P177" s="213"/>
      <c r="Q177" s="213"/>
      <c r="R177" s="213"/>
      <c r="S177" s="213"/>
      <c r="T177" s="213"/>
      <c r="U177" s="213"/>
      <c r="V177" s="213"/>
      <c r="W177" s="213"/>
      <c r="X177" s="213"/>
      <c r="Y177" s="213"/>
      <c r="Z177" s="244">
        <f t="shared" si="31"/>
        <v>0</v>
      </c>
      <c r="AA177" s="566">
        <f>Z177+Z178</f>
        <v>12899.345000000001</v>
      </c>
      <c r="AB177" s="566">
        <f>AA177*12</f>
        <v>154792.14000000001</v>
      </c>
    </row>
    <row r="178" spans="1:28" ht="21" customHeight="1" x14ac:dyDescent="0.3">
      <c r="A178" s="644"/>
      <c r="B178" s="360" t="s">
        <v>252</v>
      </c>
      <c r="C178" s="249">
        <v>14</v>
      </c>
      <c r="D178" s="249">
        <v>1</v>
      </c>
      <c r="E178" s="350">
        <v>7701.1</v>
      </c>
      <c r="F178" s="249">
        <v>18</v>
      </c>
      <c r="G178" s="234">
        <f>ROUND((E178/18)*F178,2)</f>
        <v>7701.1</v>
      </c>
      <c r="H178" s="221">
        <v>0.3</v>
      </c>
      <c r="I178" s="224">
        <f>ROUND(G178*H178,2)</f>
        <v>2310.33</v>
      </c>
      <c r="J178" s="222">
        <v>0.2</v>
      </c>
      <c r="K178" s="224">
        <f>ROUND(G178*J178,2)</f>
        <v>1540.22</v>
      </c>
      <c r="L178" s="249"/>
      <c r="M178" s="222">
        <v>0.15</v>
      </c>
      <c r="N178" s="234">
        <v>18</v>
      </c>
      <c r="O178" s="224">
        <f>ROUND(((E178/18)*N178)*M178,2)/2</f>
        <v>577.58500000000004</v>
      </c>
      <c r="P178" s="220">
        <f>ROUND(E178*20%,2)/2</f>
        <v>770.11</v>
      </c>
      <c r="Q178" s="249"/>
      <c r="R178" s="249"/>
      <c r="S178" s="249"/>
      <c r="T178" s="249"/>
      <c r="U178" s="249"/>
      <c r="V178" s="249"/>
      <c r="W178" s="249"/>
      <c r="X178" s="249"/>
      <c r="Y178" s="249"/>
      <c r="Z178" s="224">
        <f t="shared" si="31"/>
        <v>12899.345000000001</v>
      </c>
      <c r="AA178" s="567"/>
      <c r="AB178" s="567"/>
    </row>
    <row r="179" spans="1:28" ht="18.600000000000001" customHeight="1" x14ac:dyDescent="0.3">
      <c r="A179" s="594" t="s">
        <v>297</v>
      </c>
      <c r="B179" s="365"/>
      <c r="C179" s="213">
        <v>11</v>
      </c>
      <c r="D179" s="213">
        <v>0.16700000000000001</v>
      </c>
      <c r="E179" s="333">
        <v>6268.9</v>
      </c>
      <c r="F179" s="213">
        <v>3</v>
      </c>
      <c r="G179" s="240">
        <f>ROUND((E179/18)*F179,2)</f>
        <v>1044.82</v>
      </c>
      <c r="H179" s="215">
        <v>0.2</v>
      </c>
      <c r="I179" s="205">
        <f>ROUND(G179*H179,2)</f>
        <v>208.96</v>
      </c>
      <c r="J179" s="206">
        <v>0.2</v>
      </c>
      <c r="K179" s="205">
        <f>ROUND(G179*J179,2)</f>
        <v>208.96</v>
      </c>
      <c r="L179" s="213"/>
      <c r="M179" s="213"/>
      <c r="N179" s="213"/>
      <c r="O179" s="213"/>
      <c r="P179" s="213"/>
      <c r="Q179" s="213"/>
      <c r="R179" s="213"/>
      <c r="S179" s="213"/>
      <c r="T179" s="213"/>
      <c r="U179" s="213"/>
      <c r="V179" s="213"/>
      <c r="W179" s="213"/>
      <c r="X179" s="213"/>
      <c r="Y179" s="213"/>
      <c r="Z179" s="244">
        <f t="shared" si="31"/>
        <v>1462.74</v>
      </c>
      <c r="AA179" s="566">
        <f>Z179+Z180</f>
        <v>9107.8250000000007</v>
      </c>
      <c r="AB179" s="566">
        <f>AA179*12</f>
        <v>109293.90000000001</v>
      </c>
    </row>
    <row r="180" spans="1:28" ht="23.4" customHeight="1" thickBot="1" x14ac:dyDescent="0.35">
      <c r="A180" s="599"/>
      <c r="B180" s="366" t="s">
        <v>298</v>
      </c>
      <c r="C180" s="249">
        <v>13</v>
      </c>
      <c r="D180" s="249">
        <v>0.66700000000000004</v>
      </c>
      <c r="E180" s="336">
        <v>7223.7</v>
      </c>
      <c r="F180" s="249">
        <v>12</v>
      </c>
      <c r="G180" s="249">
        <f>ROUND((E180/18)*F180,2)</f>
        <v>4815.8</v>
      </c>
      <c r="H180" s="221">
        <v>0.2</v>
      </c>
      <c r="I180" s="224">
        <f>ROUND(G180*H180,2)</f>
        <v>963.16</v>
      </c>
      <c r="J180" s="222">
        <v>0.2</v>
      </c>
      <c r="K180" s="224">
        <f>ROUND(G180*J180,2)</f>
        <v>963.16</v>
      </c>
      <c r="L180" s="249"/>
      <c r="M180" s="249"/>
      <c r="N180" s="249"/>
      <c r="O180" s="249"/>
      <c r="P180" s="249"/>
      <c r="Q180" s="220">
        <f>ROUND(E180*25%,2)/2</f>
        <v>902.96500000000003</v>
      </c>
      <c r="R180" s="249"/>
      <c r="S180" s="249"/>
      <c r="T180" s="249"/>
      <c r="U180" s="249"/>
      <c r="V180" s="249"/>
      <c r="W180" s="249"/>
      <c r="X180" s="249"/>
      <c r="Y180" s="249"/>
      <c r="Z180" s="224">
        <f t="shared" si="31"/>
        <v>7645.085</v>
      </c>
      <c r="AA180" s="567"/>
      <c r="AB180" s="567"/>
    </row>
    <row r="181" spans="1:28" ht="31.8" customHeight="1" x14ac:dyDescent="0.3">
      <c r="A181" s="643" t="s">
        <v>299</v>
      </c>
      <c r="B181" s="358" t="s">
        <v>300</v>
      </c>
      <c r="C181" s="213">
        <v>12</v>
      </c>
      <c r="D181" s="213">
        <v>0.38900000000000001</v>
      </c>
      <c r="E181" s="359">
        <v>6746.3</v>
      </c>
      <c r="F181" s="213">
        <v>7</v>
      </c>
      <c r="G181" s="213">
        <f>ROUND((E181/18)*F181,2)</f>
        <v>2623.56</v>
      </c>
      <c r="H181" s="215">
        <v>0.1</v>
      </c>
      <c r="I181" s="205">
        <f>ROUND(G181*H181,2)</f>
        <v>262.36</v>
      </c>
      <c r="J181" s="206">
        <v>0.2</v>
      </c>
      <c r="K181" s="205">
        <f>ROUND(G181*J181,2)</f>
        <v>524.71</v>
      </c>
      <c r="L181" s="213"/>
      <c r="M181" s="213"/>
      <c r="N181" s="213"/>
      <c r="O181" s="213"/>
      <c r="P181" s="213"/>
      <c r="Q181" s="213"/>
      <c r="R181" s="213"/>
      <c r="S181" s="213"/>
      <c r="T181" s="213"/>
      <c r="U181" s="213"/>
      <c r="V181" s="213"/>
      <c r="W181" s="213"/>
      <c r="X181" s="213"/>
      <c r="Y181" s="213"/>
      <c r="Z181" s="244">
        <f t="shared" si="31"/>
        <v>3410.63</v>
      </c>
      <c r="AA181" s="566">
        <f>Z181+Z182</f>
        <v>7363.5249999999996</v>
      </c>
      <c r="AB181" s="566">
        <f>AA181*12</f>
        <v>88362.299999999988</v>
      </c>
    </row>
    <row r="182" spans="1:28" ht="28.2" customHeight="1" x14ac:dyDescent="0.3">
      <c r="A182" s="644"/>
      <c r="B182" s="360" t="s">
        <v>301</v>
      </c>
      <c r="C182" s="249">
        <v>11</v>
      </c>
      <c r="D182" s="249">
        <v>0.38900000000000001</v>
      </c>
      <c r="E182" s="350">
        <v>6268.9</v>
      </c>
      <c r="F182" s="249">
        <v>7</v>
      </c>
      <c r="G182" s="249">
        <f>ROUND((E182/18)*F182,2)</f>
        <v>2437.91</v>
      </c>
      <c r="H182" s="221">
        <v>0.1</v>
      </c>
      <c r="I182" s="224">
        <f>ROUND(G182*H182,2)</f>
        <v>243.79</v>
      </c>
      <c r="J182" s="222">
        <v>0.2</v>
      </c>
      <c r="K182" s="224">
        <f>ROUND(G182*J182,2)</f>
        <v>487.58</v>
      </c>
      <c r="L182" s="249"/>
      <c r="M182" s="249"/>
      <c r="N182" s="249"/>
      <c r="O182" s="249"/>
      <c r="P182" s="249"/>
      <c r="Q182" s="220">
        <f>ROUND(E182*25%,2)/2</f>
        <v>783.61500000000001</v>
      </c>
      <c r="R182" s="249"/>
      <c r="S182" s="249"/>
      <c r="T182" s="249"/>
      <c r="U182" s="249"/>
      <c r="V182" s="249"/>
      <c r="W182" s="249"/>
      <c r="X182" s="249"/>
      <c r="Y182" s="249"/>
      <c r="Z182" s="224">
        <f t="shared" si="31"/>
        <v>3952.8949999999995</v>
      </c>
      <c r="AA182" s="567"/>
      <c r="AB182" s="567"/>
    </row>
    <row r="183" spans="1:28" x14ac:dyDescent="0.3">
      <c r="A183" s="645" t="s">
        <v>202</v>
      </c>
      <c r="B183" s="646"/>
      <c r="C183" s="213"/>
      <c r="D183" s="240">
        <f>SUM(D162:D182)</f>
        <v>10.414999999999999</v>
      </c>
      <c r="E183" s="240">
        <f>SUM(E162:E182)</f>
        <v>122691.95999999999</v>
      </c>
      <c r="F183" s="240">
        <f>SUM(F162:F182)</f>
        <v>169.5</v>
      </c>
      <c r="G183" s="240">
        <f>SUM(G162:G182)</f>
        <v>70670.070000000007</v>
      </c>
      <c r="H183" s="213"/>
      <c r="I183" s="240">
        <f>SUM(I162:I182)</f>
        <v>21246.670000000002</v>
      </c>
      <c r="J183" s="213"/>
      <c r="K183" s="240">
        <f>SUM(K162:K182)</f>
        <v>15674.22</v>
      </c>
      <c r="L183" s="213"/>
      <c r="M183" s="213"/>
      <c r="N183" s="213"/>
      <c r="O183" s="240">
        <f>SUM(O162:O182)</f>
        <v>2709.3900000000003</v>
      </c>
      <c r="P183" s="240">
        <f>SUM(P162:P182)</f>
        <v>2310.33</v>
      </c>
      <c r="Q183" s="240">
        <f>SUM(Q162:Q182)</f>
        <v>2649.2200000000003</v>
      </c>
      <c r="R183" s="213"/>
      <c r="S183" s="240">
        <f>SUM(S162:S182)</f>
        <v>0</v>
      </c>
      <c r="T183" s="213"/>
      <c r="U183" s="240">
        <f>SUM(U162:U182)</f>
        <v>0</v>
      </c>
      <c r="V183" s="240">
        <f>SUM(V162:V182)</f>
        <v>0</v>
      </c>
      <c r="W183" s="240">
        <f>SUM(W162:W182)</f>
        <v>0</v>
      </c>
      <c r="X183" s="213"/>
      <c r="Y183" s="240">
        <f>SUM(Y162:Y182)</f>
        <v>643.5</v>
      </c>
      <c r="Z183" s="240">
        <f>SUM(Z162:Z182)</f>
        <v>122961.00000000001</v>
      </c>
      <c r="AA183" s="401">
        <f>SUM(AA162:AA182)</f>
        <v>122961</v>
      </c>
      <c r="AB183" s="384">
        <f>SUM(AB162:AB182)</f>
        <v>1475532.0000000002</v>
      </c>
    </row>
    <row r="184" spans="1:28" x14ac:dyDescent="0.3">
      <c r="A184" s="657" t="s">
        <v>302</v>
      </c>
      <c r="B184" s="658"/>
      <c r="C184" s="300"/>
      <c r="D184" s="300"/>
      <c r="E184" s="300"/>
      <c r="F184" s="300"/>
      <c r="G184" s="300"/>
      <c r="H184" s="300"/>
      <c r="I184" s="300"/>
      <c r="J184" s="300"/>
      <c r="K184" s="300"/>
      <c r="L184" s="300"/>
      <c r="M184" s="300"/>
      <c r="N184" s="300"/>
      <c r="O184" s="300"/>
      <c r="P184" s="300"/>
      <c r="Q184" s="300"/>
      <c r="R184" s="300"/>
      <c r="S184" s="300"/>
      <c r="T184" s="300"/>
      <c r="U184" s="300"/>
      <c r="V184" s="300"/>
      <c r="W184" s="300"/>
      <c r="X184" s="300"/>
      <c r="Y184" s="300"/>
      <c r="Z184" s="300"/>
      <c r="AA184" s="383"/>
      <c r="AB184" s="383"/>
    </row>
    <row r="185" spans="1:28" s="245" customFormat="1" ht="29.4" customHeight="1" x14ac:dyDescent="0.3">
      <c r="A185" s="594" t="s">
        <v>303</v>
      </c>
      <c r="B185" s="241"/>
      <c r="C185" s="213">
        <v>14</v>
      </c>
      <c r="D185" s="213">
        <v>1</v>
      </c>
      <c r="E185" s="213">
        <v>7701.1</v>
      </c>
      <c r="F185" s="213"/>
      <c r="G185" s="213"/>
      <c r="H185" s="215">
        <v>0.3</v>
      </c>
      <c r="I185" s="205">
        <f>ROUND(E185*H185,2)</f>
        <v>2310.33</v>
      </c>
      <c r="J185" s="206">
        <v>0.2</v>
      </c>
      <c r="K185" s="205">
        <f>ROUND(E185*J185,2)</f>
        <v>1540.22</v>
      </c>
      <c r="L185" s="213"/>
      <c r="M185" s="213"/>
      <c r="N185" s="213"/>
      <c r="O185" s="213"/>
      <c r="P185" s="213"/>
      <c r="Q185" s="213"/>
      <c r="R185" s="213"/>
      <c r="S185" s="213"/>
      <c r="T185" s="213"/>
      <c r="U185" s="213"/>
      <c r="V185" s="213"/>
      <c r="W185" s="213"/>
      <c r="X185" s="213"/>
      <c r="Y185" s="213"/>
      <c r="Z185" s="205">
        <f>G185+I185+K185+O185+P185+Q185+S185+E185</f>
        <v>11551.650000000001</v>
      </c>
      <c r="AA185" s="577">
        <f>Z186+Z187+Z185</f>
        <v>18894.71</v>
      </c>
      <c r="AB185" s="577">
        <f>AA185*12</f>
        <v>226736.52</v>
      </c>
    </row>
    <row r="186" spans="1:28" ht="27.6" customHeight="1" x14ac:dyDescent="0.3">
      <c r="A186" s="594"/>
      <c r="B186" s="247" t="s">
        <v>304</v>
      </c>
      <c r="C186" s="213">
        <v>11</v>
      </c>
      <c r="D186" s="213">
        <v>0.16700000000000001</v>
      </c>
      <c r="E186" s="333">
        <v>6268.9</v>
      </c>
      <c r="F186" s="213">
        <v>3</v>
      </c>
      <c r="G186" s="213">
        <f>ROUND((E186/18)*F186,2)</f>
        <v>1044.82</v>
      </c>
      <c r="H186" s="215">
        <v>0.3</v>
      </c>
      <c r="I186" s="205">
        <f>ROUND(G186*H186,2)</f>
        <v>313.45</v>
      </c>
      <c r="J186" s="206">
        <v>0.2</v>
      </c>
      <c r="K186" s="205">
        <f>ROUND(G186*J186,2)</f>
        <v>208.96</v>
      </c>
      <c r="L186" s="213"/>
      <c r="M186" s="213"/>
      <c r="N186" s="213"/>
      <c r="O186" s="213"/>
      <c r="P186" s="213"/>
      <c r="Q186" s="213"/>
      <c r="R186" s="213"/>
      <c r="S186" s="213"/>
      <c r="T186" s="213"/>
      <c r="U186" s="213"/>
      <c r="V186" s="213"/>
      <c r="W186" s="213"/>
      <c r="X186" s="213"/>
      <c r="Y186" s="213"/>
      <c r="Z186" s="224">
        <f>G186+I186+K186+O186+P186+Q186+S186</f>
        <v>1567.23</v>
      </c>
      <c r="AA186" s="577"/>
      <c r="AB186" s="577"/>
    </row>
    <row r="187" spans="1:28" ht="22.8" customHeight="1" x14ac:dyDescent="0.3">
      <c r="A187" s="599"/>
      <c r="B187" s="248" t="s">
        <v>305</v>
      </c>
      <c r="C187" s="249">
        <v>14</v>
      </c>
      <c r="D187" s="249">
        <v>0.5</v>
      </c>
      <c r="E187" s="336">
        <v>7701.1</v>
      </c>
      <c r="F187" s="249">
        <v>9</v>
      </c>
      <c r="G187" s="249">
        <f>ROUND((E187/18)*F187,2)</f>
        <v>3850.55</v>
      </c>
      <c r="H187" s="221">
        <v>0.3</v>
      </c>
      <c r="I187" s="224">
        <f>ROUND(G187*H187,2)</f>
        <v>1155.17</v>
      </c>
      <c r="J187" s="222">
        <v>0.2</v>
      </c>
      <c r="K187" s="224">
        <f>ROUND(G187*J187,2)</f>
        <v>770.11</v>
      </c>
      <c r="L187" s="249"/>
      <c r="M187" s="249"/>
      <c r="N187" s="249"/>
      <c r="O187" s="249"/>
      <c r="P187" s="249"/>
      <c r="Q187" s="249"/>
      <c r="R187" s="249"/>
      <c r="S187" s="249"/>
      <c r="T187" s="249"/>
      <c r="U187" s="249"/>
      <c r="V187" s="249"/>
      <c r="W187" s="249"/>
      <c r="X187" s="249"/>
      <c r="Y187" s="249"/>
      <c r="Z187" s="224">
        <f>G187+I187+K187+O187+P187+Q187+S187</f>
        <v>5775.83</v>
      </c>
      <c r="AA187" s="578"/>
      <c r="AB187" s="578"/>
    </row>
    <row r="188" spans="1:28" s="246" customFormat="1" ht="22.8" customHeight="1" x14ac:dyDescent="0.3">
      <c r="A188" s="594" t="s">
        <v>306</v>
      </c>
      <c r="B188" s="247" t="s">
        <v>307</v>
      </c>
      <c r="C188" s="213">
        <v>14</v>
      </c>
      <c r="D188" s="213">
        <v>0.5</v>
      </c>
      <c r="E188" s="333">
        <f>E185*0.9/2</f>
        <v>3465.4950000000003</v>
      </c>
      <c r="F188" s="213"/>
      <c r="G188" s="213"/>
      <c r="H188" s="215">
        <v>0.1</v>
      </c>
      <c r="I188" s="205">
        <f>ROUND(E188*H188,2)</f>
        <v>346.55</v>
      </c>
      <c r="J188" s="206">
        <v>0.2</v>
      </c>
      <c r="K188" s="205">
        <f>ROUND(E188*J188,2)</f>
        <v>693.1</v>
      </c>
      <c r="L188" s="213"/>
      <c r="M188" s="213"/>
      <c r="N188" s="213"/>
      <c r="O188" s="213"/>
      <c r="P188" s="213"/>
      <c r="Q188" s="213"/>
      <c r="R188" s="213"/>
      <c r="S188" s="213"/>
      <c r="T188" s="213"/>
      <c r="U188" s="213"/>
      <c r="V188" s="213"/>
      <c r="W188" s="213"/>
      <c r="X188" s="213"/>
      <c r="Y188" s="213"/>
      <c r="Z188" s="205">
        <f>G188+I188+K188+O188+P188+Q188+S188+E188</f>
        <v>4505.1450000000004</v>
      </c>
      <c r="AA188" s="577">
        <f>Z189+Z190+Z188</f>
        <v>12165.215</v>
      </c>
      <c r="AB188" s="577">
        <f>AA188*12</f>
        <v>145982.58000000002</v>
      </c>
    </row>
    <row r="189" spans="1:28" ht="14.4" customHeight="1" x14ac:dyDescent="0.3">
      <c r="A189" s="594"/>
      <c r="B189" s="247"/>
      <c r="C189" s="213">
        <v>12</v>
      </c>
      <c r="D189" s="213">
        <v>0.30499999999999999</v>
      </c>
      <c r="E189" s="334">
        <v>6746.3</v>
      </c>
      <c r="F189" s="240">
        <v>5.5</v>
      </c>
      <c r="G189" s="240">
        <f>ROUND((E189/18)*F189,2)</f>
        <v>2061.37</v>
      </c>
      <c r="H189" s="215">
        <v>0.1</v>
      </c>
      <c r="I189" s="205">
        <f t="shared" ref="I189:I197" si="33">ROUND(G189*H189,2)</f>
        <v>206.14</v>
      </c>
      <c r="J189" s="206">
        <v>0.2</v>
      </c>
      <c r="K189" s="205">
        <f t="shared" ref="K189:K197" si="34">ROUND(G189*J189,2)</f>
        <v>412.27</v>
      </c>
      <c r="L189" s="213"/>
      <c r="M189" s="213"/>
      <c r="N189" s="213"/>
      <c r="O189" s="213"/>
      <c r="P189" s="213"/>
      <c r="Q189" s="213"/>
      <c r="R189" s="213"/>
      <c r="S189" s="213"/>
      <c r="T189" s="213"/>
      <c r="U189" s="213"/>
      <c r="V189" s="213"/>
      <c r="W189" s="213"/>
      <c r="X189" s="213"/>
      <c r="Y189" s="213"/>
      <c r="Z189" s="205">
        <f>G189+I189+K189+O189+P189+Q189+S189</f>
        <v>2679.7799999999997</v>
      </c>
      <c r="AA189" s="577"/>
      <c r="AB189" s="577"/>
    </row>
    <row r="190" spans="1:28" ht="28.2" x14ac:dyDescent="0.3">
      <c r="A190" s="599"/>
      <c r="B190" s="248" t="s">
        <v>308</v>
      </c>
      <c r="C190" s="249">
        <v>11</v>
      </c>
      <c r="D190" s="249">
        <v>0.61099999999999999</v>
      </c>
      <c r="E190" s="335">
        <v>6268.9</v>
      </c>
      <c r="F190" s="234">
        <v>11</v>
      </c>
      <c r="G190" s="234">
        <f>ROUND((E190/18)*F190,2)</f>
        <v>3830.99</v>
      </c>
      <c r="H190" s="221">
        <v>0.1</v>
      </c>
      <c r="I190" s="224">
        <f t="shared" si="33"/>
        <v>383.1</v>
      </c>
      <c r="J190" s="222">
        <v>0.2</v>
      </c>
      <c r="K190" s="224">
        <f t="shared" si="34"/>
        <v>766.2</v>
      </c>
      <c r="L190" s="249"/>
      <c r="M190" s="249"/>
      <c r="N190" s="249"/>
      <c r="O190" s="249"/>
      <c r="P190" s="249"/>
      <c r="Q190" s="249"/>
      <c r="R190" s="249"/>
      <c r="S190" s="249"/>
      <c r="T190" s="249"/>
      <c r="U190" s="249"/>
      <c r="V190" s="249"/>
      <c r="W190" s="249"/>
      <c r="X190" s="249"/>
      <c r="Y190" s="249"/>
      <c r="Z190" s="224">
        <f>G190+I190+K190+O190+P190+Q190+S190</f>
        <v>4980.29</v>
      </c>
      <c r="AA190" s="578"/>
      <c r="AB190" s="578"/>
    </row>
    <row r="191" spans="1:28" ht="18.600000000000001" customHeight="1" x14ac:dyDescent="0.3">
      <c r="A191" s="594" t="s">
        <v>309</v>
      </c>
      <c r="B191" s="247" t="s">
        <v>311</v>
      </c>
      <c r="C191" s="367"/>
      <c r="D191" s="367"/>
      <c r="E191" s="261">
        <v>643.5</v>
      </c>
      <c r="F191" s="240"/>
      <c r="G191" s="261">
        <v>643.5</v>
      </c>
      <c r="H191" s="215">
        <v>0.2</v>
      </c>
      <c r="I191" s="205">
        <f t="shared" si="33"/>
        <v>128.69999999999999</v>
      </c>
      <c r="J191" s="206">
        <v>0.2</v>
      </c>
      <c r="K191" s="205">
        <f t="shared" si="34"/>
        <v>128.69999999999999</v>
      </c>
      <c r="L191" s="213"/>
      <c r="M191" s="213"/>
      <c r="N191" s="213"/>
      <c r="O191" s="213"/>
      <c r="P191" s="213"/>
      <c r="Q191" s="213"/>
      <c r="R191" s="213"/>
      <c r="S191" s="213"/>
      <c r="T191" s="213"/>
      <c r="U191" s="213"/>
      <c r="V191" s="213"/>
      <c r="W191" s="213"/>
      <c r="X191" s="213"/>
      <c r="Y191" s="213">
        <v>643.5</v>
      </c>
      <c r="Z191" s="244">
        <f t="shared" ref="Z191:Z196" si="35">G191+I191+K191+O191+P191+Q191+S191</f>
        <v>900.90000000000009</v>
      </c>
      <c r="AA191" s="566">
        <f>Z191+Z192</f>
        <v>14262.314999999997</v>
      </c>
      <c r="AB191" s="566">
        <f>AA191*12</f>
        <v>171147.77999999997</v>
      </c>
    </row>
    <row r="192" spans="1:28" ht="27.6" customHeight="1" x14ac:dyDescent="0.3">
      <c r="A192" s="599"/>
      <c r="B192" s="248" t="s">
        <v>310</v>
      </c>
      <c r="C192" s="310">
        <v>12</v>
      </c>
      <c r="D192" s="310">
        <v>1.278</v>
      </c>
      <c r="E192" s="335">
        <v>6746.3</v>
      </c>
      <c r="F192" s="234">
        <v>23</v>
      </c>
      <c r="G192" s="234">
        <f t="shared" ref="G192:G197" si="36">ROUND((E192/18)*F192,2)</f>
        <v>8620.27</v>
      </c>
      <c r="H192" s="221">
        <v>0.2</v>
      </c>
      <c r="I192" s="224">
        <f t="shared" si="33"/>
        <v>1724.05</v>
      </c>
      <c r="J192" s="222">
        <v>0.2</v>
      </c>
      <c r="K192" s="224">
        <f t="shared" si="34"/>
        <v>1724.05</v>
      </c>
      <c r="L192" s="310"/>
      <c r="M192" s="222">
        <v>0.2</v>
      </c>
      <c r="N192" s="234">
        <v>12</v>
      </c>
      <c r="O192" s="224">
        <f>ROUND(((E192/18)*N192)*M192,2)/2</f>
        <v>449.755</v>
      </c>
      <c r="P192" s="310"/>
      <c r="Q192" s="220">
        <f>ROUND(E192*25%,2)/2</f>
        <v>843.29</v>
      </c>
      <c r="R192" s="310"/>
      <c r="S192" s="310"/>
      <c r="T192" s="310"/>
      <c r="U192" s="310"/>
      <c r="V192" s="310"/>
      <c r="W192" s="310"/>
      <c r="X192" s="310"/>
      <c r="Y192" s="310"/>
      <c r="Z192" s="224">
        <f t="shared" si="35"/>
        <v>13361.414999999997</v>
      </c>
      <c r="AA192" s="567"/>
      <c r="AB192" s="567"/>
    </row>
    <row r="193" spans="1:30" ht="42" thickBot="1" x14ac:dyDescent="0.35">
      <c r="A193" s="388" t="s">
        <v>312</v>
      </c>
      <c r="B193" s="285" t="s">
        <v>313</v>
      </c>
      <c r="C193" s="249">
        <v>13</v>
      </c>
      <c r="D193" s="249">
        <v>1.194</v>
      </c>
      <c r="E193" s="335">
        <v>7223.7</v>
      </c>
      <c r="F193" s="234">
        <v>21.5</v>
      </c>
      <c r="G193" s="234">
        <f t="shared" si="36"/>
        <v>8628.31</v>
      </c>
      <c r="H193" s="221">
        <v>0.3</v>
      </c>
      <c r="I193" s="224">
        <f t="shared" si="33"/>
        <v>2588.4899999999998</v>
      </c>
      <c r="J193" s="222">
        <v>0.2</v>
      </c>
      <c r="K193" s="224">
        <f t="shared" si="34"/>
        <v>1725.66</v>
      </c>
      <c r="L193" s="311"/>
      <c r="M193" s="222">
        <v>0.2</v>
      </c>
      <c r="N193" s="234">
        <v>21.5</v>
      </c>
      <c r="O193" s="224">
        <f>ROUND(((E193/18)*N193)*M193,2)/2</f>
        <v>862.83</v>
      </c>
      <c r="P193" s="311"/>
      <c r="Q193" s="220">
        <f>ROUND(E193*25%,2)/2</f>
        <v>902.96500000000003</v>
      </c>
      <c r="R193" s="311"/>
      <c r="S193" s="311"/>
      <c r="T193" s="311"/>
      <c r="U193" s="311"/>
      <c r="V193" s="311"/>
      <c r="W193" s="311"/>
      <c r="X193" s="311"/>
      <c r="Y193" s="311"/>
      <c r="Z193" s="224">
        <f t="shared" si="35"/>
        <v>14708.254999999999</v>
      </c>
      <c r="AA193" s="387">
        <f>Z193</f>
        <v>14708.254999999999</v>
      </c>
      <c r="AB193" s="391">
        <f>AA193*12</f>
        <v>176499.06</v>
      </c>
    </row>
    <row r="194" spans="1:30" ht="42" customHeight="1" x14ac:dyDescent="0.3">
      <c r="A194" s="386" t="s">
        <v>314</v>
      </c>
      <c r="B194" s="287" t="s">
        <v>29</v>
      </c>
      <c r="C194" s="249">
        <v>14</v>
      </c>
      <c r="D194" s="249">
        <v>1.111</v>
      </c>
      <c r="E194" s="335">
        <v>7701.1</v>
      </c>
      <c r="F194" s="234">
        <v>20</v>
      </c>
      <c r="G194" s="234">
        <f t="shared" si="36"/>
        <v>8556.7800000000007</v>
      </c>
      <c r="H194" s="221">
        <v>0.3</v>
      </c>
      <c r="I194" s="224">
        <f t="shared" si="33"/>
        <v>2567.0300000000002</v>
      </c>
      <c r="J194" s="222">
        <v>0.2</v>
      </c>
      <c r="K194" s="224">
        <f t="shared" si="34"/>
        <v>1711.36</v>
      </c>
      <c r="L194" s="234"/>
      <c r="M194" s="222">
        <v>0.15</v>
      </c>
      <c r="N194" s="234">
        <v>20</v>
      </c>
      <c r="O194" s="224">
        <f>ROUND(((E194/18)*N194)*M194,2)/2</f>
        <v>641.76</v>
      </c>
      <c r="P194" s="234"/>
      <c r="Q194" s="220"/>
      <c r="R194" s="249"/>
      <c r="S194" s="249"/>
      <c r="T194" s="249"/>
      <c r="U194" s="249"/>
      <c r="V194" s="249"/>
      <c r="W194" s="249"/>
      <c r="X194" s="249"/>
      <c r="Y194" s="249"/>
      <c r="Z194" s="224">
        <f t="shared" si="35"/>
        <v>13476.930000000002</v>
      </c>
      <c r="AA194" s="387">
        <f>Z194</f>
        <v>13476.930000000002</v>
      </c>
      <c r="AB194" s="391">
        <f>AA194*12</f>
        <v>161723.16000000003</v>
      </c>
    </row>
    <row r="195" spans="1:30" ht="42" x14ac:dyDescent="0.3">
      <c r="A195" s="394" t="s">
        <v>315</v>
      </c>
      <c r="B195" s="286" t="s">
        <v>334</v>
      </c>
      <c r="C195" s="249">
        <v>13</v>
      </c>
      <c r="D195" s="249">
        <v>1.444</v>
      </c>
      <c r="E195" s="335">
        <v>7223.7</v>
      </c>
      <c r="F195" s="234">
        <v>26</v>
      </c>
      <c r="G195" s="234">
        <f t="shared" si="36"/>
        <v>10434.23</v>
      </c>
      <c r="H195" s="221">
        <v>0.3</v>
      </c>
      <c r="I195" s="224">
        <f t="shared" si="33"/>
        <v>3130.27</v>
      </c>
      <c r="J195" s="222">
        <v>0.2</v>
      </c>
      <c r="K195" s="224">
        <f t="shared" si="34"/>
        <v>2086.85</v>
      </c>
      <c r="L195" s="234"/>
      <c r="M195" s="222">
        <v>0.1</v>
      </c>
      <c r="N195" s="234">
        <v>26</v>
      </c>
      <c r="O195" s="224">
        <f>ROUND(((E195/18)*N195)*M195,2)/2</f>
        <v>521.71</v>
      </c>
      <c r="P195" s="249"/>
      <c r="Q195" s="220">
        <f>ROUND(E195*25%,2)/2</f>
        <v>902.96500000000003</v>
      </c>
      <c r="R195" s="249"/>
      <c r="S195" s="249"/>
      <c r="T195" s="249"/>
      <c r="U195" s="249"/>
      <c r="V195" s="249"/>
      <c r="W195" s="249"/>
      <c r="X195" s="249"/>
      <c r="Y195" s="249"/>
      <c r="Z195" s="224">
        <f t="shared" si="35"/>
        <v>17076.025000000001</v>
      </c>
      <c r="AA195" s="387">
        <f>Z195</f>
        <v>17076.025000000001</v>
      </c>
      <c r="AB195" s="391">
        <f>AA195*12</f>
        <v>204912.30000000002</v>
      </c>
    </row>
    <row r="196" spans="1:30" ht="20.399999999999999" customHeight="1" x14ac:dyDescent="0.3">
      <c r="A196" s="594" t="s">
        <v>316</v>
      </c>
      <c r="B196" s="282" t="s">
        <v>317</v>
      </c>
      <c r="C196" s="213">
        <v>11</v>
      </c>
      <c r="D196" s="213">
        <v>0.27800000000000002</v>
      </c>
      <c r="E196" s="333">
        <v>6268.9</v>
      </c>
      <c r="F196" s="213">
        <v>5</v>
      </c>
      <c r="G196" s="213">
        <f t="shared" si="36"/>
        <v>1741.36</v>
      </c>
      <c r="H196" s="215">
        <v>0.3</v>
      </c>
      <c r="I196" s="205">
        <f t="shared" si="33"/>
        <v>522.41</v>
      </c>
      <c r="J196" s="206">
        <v>0.2</v>
      </c>
      <c r="K196" s="205">
        <f t="shared" si="34"/>
        <v>348.27</v>
      </c>
      <c r="L196" s="213"/>
      <c r="M196" s="213"/>
      <c r="N196" s="213"/>
      <c r="O196" s="213"/>
      <c r="P196" s="213"/>
      <c r="Q196" s="203"/>
      <c r="R196" s="213"/>
      <c r="S196" s="213"/>
      <c r="T196" s="213"/>
      <c r="U196" s="213"/>
      <c r="V196" s="213"/>
      <c r="W196" s="213"/>
      <c r="X196" s="213"/>
      <c r="Y196" s="213"/>
      <c r="Z196" s="244">
        <f t="shared" si="35"/>
        <v>2612.04</v>
      </c>
      <c r="AA196" s="566">
        <f>Z196+Z197</f>
        <v>14049.565000000002</v>
      </c>
      <c r="AB196" s="566">
        <f>AA196*12</f>
        <v>168594.78000000003</v>
      </c>
    </row>
    <row r="197" spans="1:30" ht="22.2" customHeight="1" thickBot="1" x14ac:dyDescent="0.35">
      <c r="A197" s="599"/>
      <c r="B197" s="368" t="s">
        <v>318</v>
      </c>
      <c r="C197" s="249">
        <v>13</v>
      </c>
      <c r="D197" s="249">
        <v>0.97199999999999998</v>
      </c>
      <c r="E197" s="336">
        <v>7223.7</v>
      </c>
      <c r="F197" s="249">
        <v>17.5</v>
      </c>
      <c r="G197" s="249">
        <f t="shared" si="36"/>
        <v>7023.04</v>
      </c>
      <c r="H197" s="221">
        <v>0.3</v>
      </c>
      <c r="I197" s="224">
        <f t="shared" si="33"/>
        <v>2106.91</v>
      </c>
      <c r="J197" s="222">
        <v>0.2</v>
      </c>
      <c r="K197" s="224">
        <f t="shared" si="34"/>
        <v>1404.61</v>
      </c>
      <c r="L197" s="249"/>
      <c r="M197" s="249"/>
      <c r="N197" s="249"/>
      <c r="O197" s="249"/>
      <c r="P197" s="249"/>
      <c r="Q197" s="220">
        <f>ROUND(E197*25%,2)/2</f>
        <v>902.96500000000003</v>
      </c>
      <c r="R197" s="249"/>
      <c r="S197" s="249"/>
      <c r="T197" s="249"/>
      <c r="U197" s="249"/>
      <c r="V197" s="249"/>
      <c r="W197" s="249"/>
      <c r="X197" s="249"/>
      <c r="Y197" s="249"/>
      <c r="Z197" s="224">
        <f>G197+I197+K197+O197+P197+Q197+S197</f>
        <v>11437.525000000001</v>
      </c>
      <c r="AA197" s="567"/>
      <c r="AB197" s="567"/>
    </row>
    <row r="198" spans="1:30" s="250" customFormat="1" ht="27.6" customHeight="1" x14ac:dyDescent="0.3">
      <c r="A198" s="595" t="s">
        <v>319</v>
      </c>
      <c r="B198" s="259" t="s">
        <v>367</v>
      </c>
      <c r="C198" s="458">
        <v>11</v>
      </c>
      <c r="D198" s="458">
        <v>1</v>
      </c>
      <c r="E198" s="337">
        <v>6268.9</v>
      </c>
      <c r="F198" s="459"/>
      <c r="G198" s="457">
        <v>6268.9</v>
      </c>
      <c r="H198" s="253">
        <v>0.2</v>
      </c>
      <c r="I198" s="312">
        <f>ROUND(E198*H198,2)</f>
        <v>1253.78</v>
      </c>
      <c r="J198" s="254">
        <v>0.2</v>
      </c>
      <c r="K198" s="312">
        <f>ROUND(E198*J198,2)</f>
        <v>1253.78</v>
      </c>
      <c r="L198" s="260"/>
      <c r="M198" s="260"/>
      <c r="N198" s="260"/>
      <c r="O198" s="260"/>
      <c r="P198" s="260"/>
      <c r="Q198" s="260"/>
      <c r="R198" s="260"/>
      <c r="S198" s="260"/>
      <c r="T198" s="206">
        <v>0.2</v>
      </c>
      <c r="U198" s="205">
        <f>G198*T198</f>
        <v>1253.78</v>
      </c>
      <c r="V198" s="260"/>
      <c r="W198" s="260"/>
      <c r="X198" s="260"/>
      <c r="Y198" s="260"/>
      <c r="Z198" s="255">
        <f>G198+I198+K198+O198+P198+Q198+S198+U198</f>
        <v>10030.24</v>
      </c>
      <c r="AA198" s="656">
        <f>Z199+Z200+Z198</f>
        <v>15296.12</v>
      </c>
      <c r="AB198" s="571">
        <f>AA198*12</f>
        <v>183553.44</v>
      </c>
    </row>
    <row r="199" spans="1:30" ht="24.6" customHeight="1" x14ac:dyDescent="0.3">
      <c r="A199" s="596"/>
      <c r="B199" s="638" t="s">
        <v>368</v>
      </c>
      <c r="C199" s="213"/>
      <c r="D199" s="213"/>
      <c r="E199" s="261">
        <v>626.89</v>
      </c>
      <c r="F199" s="240"/>
      <c r="G199" s="261">
        <v>0</v>
      </c>
      <c r="H199" s="215">
        <v>0.2</v>
      </c>
      <c r="I199" s="205">
        <f t="shared" ref="I199:I205" si="37">ROUND(G199*H199,2)</f>
        <v>0</v>
      </c>
      <c r="J199" s="206">
        <v>0.2</v>
      </c>
      <c r="K199" s="205">
        <f t="shared" ref="K199:K205" si="38">ROUND(G199*J199,2)</f>
        <v>0</v>
      </c>
      <c r="L199" s="213"/>
      <c r="M199" s="213"/>
      <c r="N199" s="213"/>
      <c r="O199" s="213"/>
      <c r="P199" s="213"/>
      <c r="Q199" s="213"/>
      <c r="R199" s="213"/>
      <c r="S199" s="213"/>
      <c r="T199" s="213"/>
      <c r="U199" s="213"/>
      <c r="V199" s="213"/>
      <c r="W199" s="213"/>
      <c r="X199" s="213"/>
      <c r="Y199" s="460">
        <v>626.89</v>
      </c>
      <c r="Z199" s="244">
        <f>G199+I199+K199+O199+P199+Q199+S199</f>
        <v>0</v>
      </c>
      <c r="AA199" s="566"/>
      <c r="AB199" s="566"/>
      <c r="AC199" s="575" t="s">
        <v>369</v>
      </c>
      <c r="AD199" s="576"/>
    </row>
    <row r="200" spans="1:30" ht="26.4" customHeight="1" thickBot="1" x14ac:dyDescent="0.35">
      <c r="A200" s="655"/>
      <c r="B200" s="654"/>
      <c r="C200" s="263">
        <v>11</v>
      </c>
      <c r="D200" s="263">
        <v>0.5</v>
      </c>
      <c r="E200" s="262">
        <v>7522.68</v>
      </c>
      <c r="F200" s="263">
        <v>9</v>
      </c>
      <c r="G200" s="263">
        <f>ROUND((E200/18)*F200,2)</f>
        <v>3761.34</v>
      </c>
      <c r="H200" s="256">
        <v>0.2</v>
      </c>
      <c r="I200" s="313">
        <f t="shared" si="37"/>
        <v>752.27</v>
      </c>
      <c r="J200" s="257">
        <v>0.2</v>
      </c>
      <c r="K200" s="313">
        <f t="shared" si="38"/>
        <v>752.27</v>
      </c>
      <c r="L200" s="314"/>
      <c r="M200" s="314"/>
      <c r="N200" s="314"/>
      <c r="O200" s="314"/>
      <c r="P200" s="314"/>
      <c r="Q200" s="314"/>
      <c r="R200" s="314"/>
      <c r="S200" s="314"/>
      <c r="T200" s="206"/>
      <c r="U200" s="205"/>
      <c r="V200" s="314"/>
      <c r="W200" s="314"/>
      <c r="X200" s="314"/>
      <c r="Y200" s="314"/>
      <c r="Z200" s="258">
        <f>G200+I200+K200+O200+P200+Q200+S200</f>
        <v>5265.880000000001</v>
      </c>
      <c r="AA200" s="572"/>
      <c r="AB200" s="572"/>
    </row>
    <row r="201" spans="1:30" s="251" customFormat="1" ht="26.4" customHeight="1" x14ac:dyDescent="0.3">
      <c r="A201" s="653" t="s">
        <v>320</v>
      </c>
      <c r="B201" s="252"/>
      <c r="C201" s="316"/>
      <c r="D201" s="316"/>
      <c r="E201" s="317">
        <v>1124.4000000000001</v>
      </c>
      <c r="F201" s="316"/>
      <c r="G201" s="317">
        <v>1124.4000000000001</v>
      </c>
      <c r="H201" s="264">
        <v>0.3</v>
      </c>
      <c r="I201" s="315">
        <f t="shared" si="37"/>
        <v>337.32</v>
      </c>
      <c r="J201" s="265">
        <v>0.2</v>
      </c>
      <c r="K201" s="315">
        <f t="shared" si="38"/>
        <v>224.88</v>
      </c>
      <c r="L201" s="316"/>
      <c r="M201" s="316"/>
      <c r="N201" s="316"/>
      <c r="O201" s="316"/>
      <c r="P201" s="316"/>
      <c r="Q201" s="316"/>
      <c r="R201" s="316"/>
      <c r="S201" s="316"/>
      <c r="T201" s="316"/>
      <c r="U201" s="316"/>
      <c r="V201" s="316"/>
      <c r="W201" s="316"/>
      <c r="X201" s="316"/>
      <c r="Y201" s="317">
        <v>1124.4000000000001</v>
      </c>
      <c r="Z201" s="266">
        <f t="shared" ref="Z201:Z210" si="39">G201+I201+K201+O201+P201+Q201+S201</f>
        <v>1686.6</v>
      </c>
      <c r="AA201" s="573">
        <f>Z201+Z202</f>
        <v>14200.89</v>
      </c>
      <c r="AB201" s="573">
        <f>AA201*12</f>
        <v>170410.68</v>
      </c>
    </row>
    <row r="202" spans="1:30" ht="41.4" customHeight="1" x14ac:dyDescent="0.3">
      <c r="A202" s="599"/>
      <c r="B202" s="286" t="s">
        <v>321</v>
      </c>
      <c r="C202" s="318">
        <v>14</v>
      </c>
      <c r="D202" s="318">
        <v>1</v>
      </c>
      <c r="E202" s="369">
        <v>7701.1</v>
      </c>
      <c r="F202" s="318">
        <v>18</v>
      </c>
      <c r="G202" s="318">
        <f>ROUND((E202/18)*F202,2)</f>
        <v>7701.1</v>
      </c>
      <c r="H202" s="267">
        <v>0.3</v>
      </c>
      <c r="I202" s="270">
        <f t="shared" si="37"/>
        <v>2310.33</v>
      </c>
      <c r="J202" s="268">
        <v>0.2</v>
      </c>
      <c r="K202" s="270">
        <f t="shared" si="38"/>
        <v>1540.22</v>
      </c>
      <c r="L202" s="318"/>
      <c r="M202" s="318"/>
      <c r="N202" s="318"/>
      <c r="O202" s="318"/>
      <c r="P202" s="318"/>
      <c r="Q202" s="269">
        <f>ROUND(E202*25%,2)/2</f>
        <v>962.64</v>
      </c>
      <c r="R202" s="318"/>
      <c r="S202" s="318"/>
      <c r="T202" s="318"/>
      <c r="U202" s="318"/>
      <c r="V202" s="318"/>
      <c r="W202" s="318"/>
      <c r="X202" s="318"/>
      <c r="Y202" s="318"/>
      <c r="Z202" s="270">
        <f t="shared" si="39"/>
        <v>12514.289999999999</v>
      </c>
      <c r="AA202" s="574"/>
      <c r="AB202" s="574"/>
    </row>
    <row r="203" spans="1:30" ht="36.6" customHeight="1" x14ac:dyDescent="0.3">
      <c r="A203" s="444" t="s">
        <v>322</v>
      </c>
      <c r="B203" s="445" t="s">
        <v>323</v>
      </c>
      <c r="C203" s="446">
        <v>11</v>
      </c>
      <c r="D203" s="446">
        <v>1.111</v>
      </c>
      <c r="E203" s="447">
        <v>7522.68</v>
      </c>
      <c r="F203" s="446">
        <v>20</v>
      </c>
      <c r="G203" s="446">
        <f>ROUND((E203/18)*F203,2)</f>
        <v>8358.5300000000007</v>
      </c>
      <c r="H203" s="448">
        <v>0.3</v>
      </c>
      <c r="I203" s="449">
        <f t="shared" si="37"/>
        <v>2507.56</v>
      </c>
      <c r="J203" s="450">
        <v>0.2</v>
      </c>
      <c r="K203" s="449">
        <f t="shared" si="38"/>
        <v>1671.71</v>
      </c>
      <c r="L203" s="446"/>
      <c r="M203" s="450">
        <v>0.15</v>
      </c>
      <c r="N203" s="446"/>
      <c r="O203" s="451">
        <v>940.34</v>
      </c>
      <c r="P203" s="452">
        <f>ROUND(E203*20%,2)/1</f>
        <v>1504.54</v>
      </c>
      <c r="Q203" s="446"/>
      <c r="R203" s="446"/>
      <c r="S203" s="446"/>
      <c r="T203" s="439">
        <v>0.2</v>
      </c>
      <c r="U203" s="438">
        <f>G203*T203</f>
        <v>1671.7060000000001</v>
      </c>
      <c r="V203" s="446"/>
      <c r="W203" s="446"/>
      <c r="X203" s="446"/>
      <c r="Y203" s="446"/>
      <c r="Z203" s="449">
        <f t="shared" si="39"/>
        <v>14982.68</v>
      </c>
      <c r="AA203" s="453">
        <f>Z203</f>
        <v>14982.68</v>
      </c>
      <c r="AB203" s="453">
        <f>AA203*12</f>
        <v>179792.16</v>
      </c>
    </row>
    <row r="204" spans="1:30" ht="21" customHeight="1" x14ac:dyDescent="0.3">
      <c r="A204" s="594" t="s">
        <v>324</v>
      </c>
      <c r="B204" s="247" t="s">
        <v>325</v>
      </c>
      <c r="C204" s="213">
        <v>11</v>
      </c>
      <c r="D204" s="213">
        <v>5.5E-2</v>
      </c>
      <c r="E204" s="323">
        <v>6268.9</v>
      </c>
      <c r="F204" s="213">
        <v>1</v>
      </c>
      <c r="G204" s="240">
        <f>ROUND((E204/18)*F204,2)</f>
        <v>348.27</v>
      </c>
      <c r="H204" s="215">
        <v>0.3</v>
      </c>
      <c r="I204" s="205">
        <f t="shared" si="37"/>
        <v>104.48</v>
      </c>
      <c r="J204" s="206">
        <v>0.2</v>
      </c>
      <c r="K204" s="205">
        <f t="shared" si="38"/>
        <v>69.650000000000006</v>
      </c>
      <c r="L204" s="213"/>
      <c r="M204" s="213"/>
      <c r="N204" s="213"/>
      <c r="O204" s="277"/>
      <c r="P204" s="213"/>
      <c r="Q204" s="213"/>
      <c r="R204" s="213"/>
      <c r="S204" s="213"/>
      <c r="T204" s="213"/>
      <c r="U204" s="213"/>
      <c r="V204" s="213"/>
      <c r="W204" s="213"/>
      <c r="X204" s="213"/>
      <c r="Y204" s="213"/>
      <c r="Z204" s="244">
        <f t="shared" si="39"/>
        <v>522.4</v>
      </c>
      <c r="AA204" s="566">
        <f>Z204+Z205</f>
        <v>14063.5</v>
      </c>
      <c r="AB204" s="566">
        <f>AA204*12</f>
        <v>168762</v>
      </c>
    </row>
    <row r="205" spans="1:30" ht="21.6" customHeight="1" thickBot="1" x14ac:dyDescent="0.35">
      <c r="A205" s="594"/>
      <c r="B205" s="247" t="s">
        <v>326</v>
      </c>
      <c r="C205" s="249">
        <v>14</v>
      </c>
      <c r="D205" s="249">
        <v>1.0549999999999999</v>
      </c>
      <c r="E205" s="293">
        <v>7701.1</v>
      </c>
      <c r="F205" s="234">
        <v>19</v>
      </c>
      <c r="G205" s="234">
        <f>ROUND((E205/18)*F205,2)</f>
        <v>8128.94</v>
      </c>
      <c r="H205" s="221">
        <v>0.3</v>
      </c>
      <c r="I205" s="224">
        <f t="shared" si="37"/>
        <v>2438.6799999999998</v>
      </c>
      <c r="J205" s="222">
        <v>0.2</v>
      </c>
      <c r="K205" s="224">
        <f t="shared" si="38"/>
        <v>1625.79</v>
      </c>
      <c r="L205" s="234"/>
      <c r="M205" s="222">
        <v>0.15</v>
      </c>
      <c r="N205" s="234"/>
      <c r="O205" s="294">
        <v>577.58000000000004</v>
      </c>
      <c r="P205" s="220">
        <f>ROUND(E205*20%,2)/2</f>
        <v>770.11</v>
      </c>
      <c r="Q205" s="234"/>
      <c r="R205" s="234"/>
      <c r="S205" s="234"/>
      <c r="T205" s="234"/>
      <c r="U205" s="234"/>
      <c r="V205" s="234"/>
      <c r="W205" s="234"/>
      <c r="X205" s="234"/>
      <c r="Y205" s="234"/>
      <c r="Z205" s="224">
        <f t="shared" si="39"/>
        <v>13541.1</v>
      </c>
      <c r="AA205" s="567"/>
      <c r="AB205" s="567"/>
    </row>
    <row r="206" spans="1:30" ht="22.2" customHeight="1" x14ac:dyDescent="0.3">
      <c r="A206" s="595" t="s">
        <v>327</v>
      </c>
      <c r="B206" s="370" t="s">
        <v>328</v>
      </c>
      <c r="C206" s="213"/>
      <c r="D206" s="213"/>
      <c r="E206" s="213"/>
      <c r="F206" s="213"/>
      <c r="G206" s="213"/>
      <c r="H206" s="213"/>
      <c r="I206" s="213"/>
      <c r="J206" s="213"/>
      <c r="K206" s="213"/>
      <c r="L206" s="213"/>
      <c r="M206" s="213"/>
      <c r="N206" s="213"/>
      <c r="O206" s="277"/>
      <c r="P206" s="213"/>
      <c r="Q206" s="213"/>
      <c r="R206" s="213"/>
      <c r="S206" s="213"/>
      <c r="T206" s="213"/>
      <c r="U206" s="213"/>
      <c r="V206" s="213"/>
      <c r="W206" s="213"/>
      <c r="X206" s="213"/>
      <c r="Y206" s="213"/>
      <c r="Z206" s="244">
        <f t="shared" si="39"/>
        <v>0</v>
      </c>
      <c r="AA206" s="566">
        <f>Z206+Z207</f>
        <v>0</v>
      </c>
      <c r="AB206" s="566">
        <f>AA206*12</f>
        <v>0</v>
      </c>
    </row>
    <row r="207" spans="1:30" ht="23.4" customHeight="1" x14ac:dyDescent="0.3">
      <c r="A207" s="596"/>
      <c r="B207" s="371" t="s">
        <v>259</v>
      </c>
      <c r="C207" s="249"/>
      <c r="D207" s="249"/>
      <c r="E207" s="249"/>
      <c r="F207" s="249"/>
      <c r="G207" s="249"/>
      <c r="H207" s="249"/>
      <c r="I207" s="249"/>
      <c r="J207" s="249"/>
      <c r="K207" s="249"/>
      <c r="L207" s="249"/>
      <c r="M207" s="249"/>
      <c r="N207" s="249"/>
      <c r="O207" s="298"/>
      <c r="P207" s="249"/>
      <c r="Q207" s="249"/>
      <c r="R207" s="249"/>
      <c r="S207" s="249"/>
      <c r="T207" s="249"/>
      <c r="U207" s="249"/>
      <c r="V207" s="249"/>
      <c r="W207" s="249"/>
      <c r="X207" s="249"/>
      <c r="Y207" s="249"/>
      <c r="Z207" s="224">
        <f t="shared" si="39"/>
        <v>0</v>
      </c>
      <c r="AA207" s="567"/>
      <c r="AB207" s="567"/>
    </row>
    <row r="208" spans="1:30" ht="42" customHeight="1" x14ac:dyDescent="0.3">
      <c r="A208" s="395" t="s">
        <v>329</v>
      </c>
      <c r="B208" s="285" t="s">
        <v>248</v>
      </c>
      <c r="C208" s="240">
        <v>14</v>
      </c>
      <c r="D208" s="240">
        <v>1.05</v>
      </c>
      <c r="E208" s="272">
        <v>7701.1</v>
      </c>
      <c r="F208" s="240">
        <v>19</v>
      </c>
      <c r="G208" s="240">
        <f>ROUND((E208/18)*F208,2)</f>
        <v>8128.94</v>
      </c>
      <c r="H208" s="215">
        <v>0.3</v>
      </c>
      <c r="I208" s="205">
        <f>ROUND(G208*H208,2)</f>
        <v>2438.6799999999998</v>
      </c>
      <c r="J208" s="206">
        <v>0.2</v>
      </c>
      <c r="K208" s="205">
        <f>ROUND(G208*J208,2)</f>
        <v>1625.79</v>
      </c>
      <c r="L208" s="240"/>
      <c r="M208" s="206">
        <v>0.15</v>
      </c>
      <c r="N208" s="240"/>
      <c r="O208" s="276">
        <v>577.58000000000004</v>
      </c>
      <c r="P208" s="203">
        <f>ROUND(E208*20%,2)/2</f>
        <v>770.11</v>
      </c>
      <c r="Q208" s="240"/>
      <c r="R208" s="240"/>
      <c r="S208" s="240"/>
      <c r="T208" s="240"/>
      <c r="U208" s="240"/>
      <c r="V208" s="240"/>
      <c r="W208" s="240"/>
      <c r="X208" s="240"/>
      <c r="Y208" s="240"/>
      <c r="Z208" s="205">
        <f t="shared" si="39"/>
        <v>13541.1</v>
      </c>
      <c r="AA208" s="381">
        <f>Z208</f>
        <v>13541.1</v>
      </c>
      <c r="AB208" s="384">
        <f>AA208*12</f>
        <v>162493.20000000001</v>
      </c>
    </row>
    <row r="209" spans="1:31" ht="41.4" x14ac:dyDescent="0.3">
      <c r="A209" s="284" t="s">
        <v>330</v>
      </c>
      <c r="B209" s="288" t="s">
        <v>331</v>
      </c>
      <c r="C209" s="234">
        <v>13</v>
      </c>
      <c r="D209" s="234">
        <v>1</v>
      </c>
      <c r="E209" s="372">
        <v>7223.7</v>
      </c>
      <c r="F209" s="234">
        <v>18</v>
      </c>
      <c r="G209" s="234">
        <f>ROUND((E209/18)*F209,2)</f>
        <v>7223.7</v>
      </c>
      <c r="H209" s="221">
        <v>0.3</v>
      </c>
      <c r="I209" s="224">
        <f>ROUND(G209*H209,2)</f>
        <v>2167.11</v>
      </c>
      <c r="J209" s="222">
        <v>0.2</v>
      </c>
      <c r="K209" s="224">
        <f>ROUND(G209*J209,2)</f>
        <v>1444.74</v>
      </c>
      <c r="L209" s="234"/>
      <c r="M209" s="222">
        <v>0.15</v>
      </c>
      <c r="N209" s="234"/>
      <c r="O209" s="294">
        <v>541.78</v>
      </c>
      <c r="P209" s="220">
        <f>ROUND(E209*20%,2)/2</f>
        <v>722.37</v>
      </c>
      <c r="Q209" s="234"/>
      <c r="R209" s="234"/>
      <c r="S209" s="234"/>
      <c r="T209" s="234"/>
      <c r="U209" s="234"/>
      <c r="V209" s="234"/>
      <c r="W209" s="234"/>
      <c r="X209" s="234"/>
      <c r="Y209" s="234"/>
      <c r="Z209" s="224">
        <f t="shared" si="39"/>
        <v>12099.7</v>
      </c>
      <c r="AA209" s="387">
        <f>Z209</f>
        <v>12099.7</v>
      </c>
      <c r="AB209" s="391">
        <f>AA209*12</f>
        <v>145196.40000000002</v>
      </c>
    </row>
    <row r="210" spans="1:31" ht="27.6" x14ac:dyDescent="0.3">
      <c r="A210" s="388" t="s">
        <v>332</v>
      </c>
      <c r="B210" s="373" t="s">
        <v>123</v>
      </c>
      <c r="C210" s="240">
        <v>13</v>
      </c>
      <c r="D210" s="240">
        <v>0.33300000000000002</v>
      </c>
      <c r="E210" s="272">
        <v>7223.7</v>
      </c>
      <c r="F210" s="240">
        <v>6</v>
      </c>
      <c r="G210" s="240">
        <f>ROUND((E210/18)*F210,2)</f>
        <v>2407.9</v>
      </c>
      <c r="H210" s="215">
        <v>0.2</v>
      </c>
      <c r="I210" s="205">
        <f>ROUND(G210*H210,2)</f>
        <v>481.58</v>
      </c>
      <c r="J210" s="206">
        <v>0.2</v>
      </c>
      <c r="K210" s="205">
        <f>ROUND(G210*J210,2)</f>
        <v>481.58</v>
      </c>
      <c r="L210" s="240"/>
      <c r="M210" s="240"/>
      <c r="N210" s="240"/>
      <c r="O210" s="242"/>
      <c r="P210" s="240"/>
      <c r="Q210" s="240"/>
      <c r="R210" s="240"/>
      <c r="S210" s="240"/>
      <c r="T210" s="240"/>
      <c r="U210" s="240"/>
      <c r="V210" s="240"/>
      <c r="W210" s="240"/>
      <c r="X210" s="240"/>
      <c r="Y210" s="240"/>
      <c r="Z210" s="205">
        <f t="shared" si="39"/>
        <v>3371.06</v>
      </c>
      <c r="AA210" s="381">
        <f>Z210</f>
        <v>3371.06</v>
      </c>
      <c r="AB210" s="384">
        <f>AA210*12</f>
        <v>40452.720000000001</v>
      </c>
    </row>
    <row r="211" spans="1:31" x14ac:dyDescent="0.3">
      <c r="A211" s="396" t="s">
        <v>202</v>
      </c>
      <c r="B211" s="374"/>
      <c r="C211" s="374"/>
      <c r="D211" s="375">
        <f>SUM(D185:D210)</f>
        <v>16.463999999999999</v>
      </c>
      <c r="E211" s="375">
        <f>SUM(E185:E210)</f>
        <v>148067.845</v>
      </c>
      <c r="F211" s="375">
        <f>SUM(F185:F210)</f>
        <v>251.5</v>
      </c>
      <c r="G211" s="375">
        <f>SUM(G185:G210)</f>
        <v>109887.23999999999</v>
      </c>
      <c r="H211" s="374"/>
      <c r="I211" s="375">
        <f>SUM(I185:I210)</f>
        <v>32274.39</v>
      </c>
      <c r="J211" s="374"/>
      <c r="K211" s="375">
        <f>SUM(K185:K210)</f>
        <v>24210.770000000008</v>
      </c>
      <c r="L211" s="374"/>
      <c r="M211" s="374"/>
      <c r="N211" s="374"/>
      <c r="O211" s="375">
        <f>SUM(O185:O210)</f>
        <v>5113.335</v>
      </c>
      <c r="P211" s="375">
        <f>SUM(P185:P210)</f>
        <v>3767.13</v>
      </c>
      <c r="Q211" s="374"/>
      <c r="R211" s="374"/>
      <c r="S211" s="375">
        <f>SUM(S185:S210)</f>
        <v>0</v>
      </c>
      <c r="T211" s="374"/>
      <c r="U211" s="375">
        <f>SUM(U185:U210)</f>
        <v>2925.4859999999999</v>
      </c>
      <c r="V211" s="375">
        <f>SUM(V185:V210)</f>
        <v>0</v>
      </c>
      <c r="W211" s="375">
        <f>SUM(W185:W210)</f>
        <v>0</v>
      </c>
      <c r="X211" s="374"/>
      <c r="Y211" s="375">
        <f>SUM(Y185:Y210)</f>
        <v>2394.79</v>
      </c>
      <c r="Z211" s="375">
        <f>SUM(Z185:Z210)</f>
        <v>192188.06500000003</v>
      </c>
      <c r="AA211" s="397">
        <f>SUM(AA185:AA210)</f>
        <v>192188.06500000003</v>
      </c>
      <c r="AB211" s="397">
        <f>SUM(AB185:AB210)</f>
        <v>2306256.7799999998</v>
      </c>
    </row>
    <row r="212" spans="1:31" ht="26.4" customHeight="1" thickBot="1" x14ac:dyDescent="0.35">
      <c r="A212" s="597" t="s">
        <v>333</v>
      </c>
      <c r="B212" s="598"/>
      <c r="C212" s="398"/>
      <c r="D212" s="399">
        <f>D94+D113+D144+D160+D183+D211</f>
        <v>103.13300000000001</v>
      </c>
      <c r="E212" s="399">
        <f>E94+E113+E144+E160+E183+E211</f>
        <v>1043190.3350000003</v>
      </c>
      <c r="F212" s="399">
        <f>F94+F113+F144+F160+F183+F211</f>
        <v>1477</v>
      </c>
      <c r="G212" s="399">
        <f>G94+G113+G144+G160+G183+G211</f>
        <v>717392.92000000016</v>
      </c>
      <c r="H212" s="398"/>
      <c r="I212" s="399">
        <f>I94+I113+I144+I160+I183+I211</f>
        <v>195099.74</v>
      </c>
      <c r="J212" s="398"/>
      <c r="K212" s="399">
        <f>K94+K113+K144+K160+K183+K211</f>
        <v>150434.44000000003</v>
      </c>
      <c r="L212" s="398"/>
      <c r="M212" s="398"/>
      <c r="N212" s="398"/>
      <c r="O212" s="399">
        <f>O94+O113+O144+O160+O183+O211</f>
        <v>35079.405000000006</v>
      </c>
      <c r="P212" s="399">
        <f>P94+P113+P144+P160+P183+P211</f>
        <v>16137.600000000002</v>
      </c>
      <c r="Q212" s="398"/>
      <c r="R212" s="398"/>
      <c r="S212" s="399">
        <f>S94+S113+S144+S160+S183+S211</f>
        <v>3870.59</v>
      </c>
      <c r="T212" s="398"/>
      <c r="U212" s="399">
        <f>U94+U113+U144+U160+U183+U211</f>
        <v>12465.865999999998</v>
      </c>
      <c r="V212" s="399">
        <f>V94+V113+V144+V160+V183+V211</f>
        <v>770.11</v>
      </c>
      <c r="W212" s="399">
        <f>W94+W113+W144+W160+W183+W211</f>
        <v>2663.4</v>
      </c>
      <c r="X212" s="398"/>
      <c r="Y212" s="399">
        <f>Y94+Y113+Y144+Y160+Y183+Y211</f>
        <v>5449.68</v>
      </c>
      <c r="Z212" s="399">
        <f>Z94+Z113+Z144+Z160+Z183+Z211</f>
        <v>1211161.0649999997</v>
      </c>
      <c r="AA212" s="400">
        <f>AA94+AA113+AA144+AA160+AA183+AA211</f>
        <v>1212847.9049999998</v>
      </c>
      <c r="AB212" s="400">
        <f>AB94+AB113+AB144+AB160+AB183+AB211</f>
        <v>14554174.859999998</v>
      </c>
    </row>
    <row r="215" spans="1:31" x14ac:dyDescent="0.3">
      <c r="A215" s="454" t="s">
        <v>364</v>
      </c>
      <c r="B215" s="454"/>
      <c r="C215" s="454"/>
      <c r="D215" s="454"/>
      <c r="E215" s="454"/>
      <c r="F215" s="454"/>
      <c r="G215" s="454"/>
      <c r="H215" s="454"/>
      <c r="I215" s="454"/>
      <c r="J215" s="455"/>
      <c r="K215" s="455"/>
      <c r="L215" s="455"/>
      <c r="M215" s="455"/>
      <c r="N215" s="455"/>
      <c r="O215" s="455"/>
      <c r="P215" s="570" t="s">
        <v>365</v>
      </c>
      <c r="Q215" s="570"/>
      <c r="R215" s="570"/>
      <c r="S215" s="570"/>
      <c r="T215" s="570"/>
      <c r="U215" s="456"/>
      <c r="V215" s="456"/>
      <c r="W215" s="456"/>
      <c r="X215" s="456"/>
      <c r="Y215" s="456"/>
      <c r="Z215" s="456"/>
      <c r="AA215" s="568"/>
      <c r="AB215" s="568"/>
      <c r="AC215" s="568"/>
      <c r="AD215" s="568"/>
      <c r="AE215" s="568"/>
    </row>
    <row r="216" spans="1:31" x14ac:dyDescent="0.3">
      <c r="A216" s="454"/>
      <c r="B216" s="454"/>
      <c r="C216" s="454"/>
      <c r="D216" s="454"/>
      <c r="E216" s="454"/>
      <c r="F216" s="454"/>
      <c r="G216" s="454"/>
      <c r="H216" s="454"/>
      <c r="I216" s="454"/>
      <c r="J216" s="569" t="s">
        <v>366</v>
      </c>
      <c r="K216" s="569"/>
      <c r="L216" s="569"/>
      <c r="M216" s="569"/>
      <c r="N216" s="569"/>
      <c r="O216" s="569"/>
      <c r="P216" s="569"/>
      <c r="Q216" s="569"/>
      <c r="R216" s="569"/>
      <c r="S216" s="569"/>
      <c r="T216" s="569"/>
      <c r="U216" s="569"/>
      <c r="V216" s="569"/>
      <c r="W216" s="569"/>
      <c r="X216" s="569"/>
      <c r="Y216" s="569"/>
      <c r="Z216" s="569"/>
      <c r="AA216" s="569"/>
      <c r="AB216" s="569"/>
      <c r="AC216" s="569"/>
      <c r="AD216" s="569"/>
      <c r="AE216" s="569"/>
    </row>
    <row r="218" spans="1:31" x14ac:dyDescent="0.3">
      <c r="J218" s="456"/>
      <c r="K218" s="456"/>
      <c r="L218" s="456"/>
      <c r="M218" s="456"/>
      <c r="N218" s="456"/>
      <c r="O218" s="456"/>
      <c r="P218" s="568"/>
      <c r="Q218" s="568"/>
      <c r="R218" s="568"/>
      <c r="S218" s="568"/>
      <c r="T218" s="568"/>
    </row>
    <row r="219" spans="1:31" x14ac:dyDescent="0.3">
      <c r="J219" s="569"/>
      <c r="K219" s="569"/>
      <c r="L219" s="569"/>
      <c r="M219" s="569"/>
      <c r="N219" s="569"/>
      <c r="O219" s="569"/>
      <c r="P219" s="569"/>
      <c r="Q219" s="569"/>
      <c r="R219" s="569"/>
      <c r="S219" s="569"/>
      <c r="T219" s="569"/>
    </row>
  </sheetData>
  <mergeCells count="218">
    <mergeCell ref="C11:E11"/>
    <mergeCell ref="F11:G11"/>
    <mergeCell ref="V11:X11"/>
    <mergeCell ref="C12:E12"/>
    <mergeCell ref="G12:H12"/>
    <mergeCell ref="V12:Y12"/>
    <mergeCell ref="D13:I13"/>
    <mergeCell ref="W13:AB13"/>
    <mergeCell ref="A201:A202"/>
    <mergeCell ref="AA201:AA202"/>
    <mergeCell ref="AA196:AA197"/>
    <mergeCell ref="B199:B200"/>
    <mergeCell ref="A198:A200"/>
    <mergeCell ref="AA198:AA200"/>
    <mergeCell ref="A196:A197"/>
    <mergeCell ref="A188:A190"/>
    <mergeCell ref="AA188:AA190"/>
    <mergeCell ref="A191:A192"/>
    <mergeCell ref="AA191:AA192"/>
    <mergeCell ref="A184:B184"/>
    <mergeCell ref="A185:A187"/>
    <mergeCell ref="AA185:AA187"/>
    <mergeCell ref="A179:A180"/>
    <mergeCell ref="AA179:AA180"/>
    <mergeCell ref="A181:A182"/>
    <mergeCell ref="AA181:AA182"/>
    <mergeCell ref="A183:B183"/>
    <mergeCell ref="A175:A176"/>
    <mergeCell ref="AA175:AA176"/>
    <mergeCell ref="A177:A178"/>
    <mergeCell ref="AA177:AA178"/>
    <mergeCell ref="A171:A172"/>
    <mergeCell ref="AA171:AA172"/>
    <mergeCell ref="A173:A174"/>
    <mergeCell ref="B173:B174"/>
    <mergeCell ref="AA173:AA174"/>
    <mergeCell ref="A169:A170"/>
    <mergeCell ref="B169:B170"/>
    <mergeCell ref="AA169:AA170"/>
    <mergeCell ref="A165:A166"/>
    <mergeCell ref="AA165:AA166"/>
    <mergeCell ref="A131:A132"/>
    <mergeCell ref="A158:A159"/>
    <mergeCell ref="AA158:AA159"/>
    <mergeCell ref="A162:A164"/>
    <mergeCell ref="AA162:AA164"/>
    <mergeCell ref="A151:A152"/>
    <mergeCell ref="AA151:AA152"/>
    <mergeCell ref="A154:A155"/>
    <mergeCell ref="AA154:AA155"/>
    <mergeCell ref="A156:A157"/>
    <mergeCell ref="AA156:AA157"/>
    <mergeCell ref="A146:A148"/>
    <mergeCell ref="AA146:AA148"/>
    <mergeCell ref="A149:A150"/>
    <mergeCell ref="AA149:AA150"/>
    <mergeCell ref="AA127:AA128"/>
    <mergeCell ref="A127:A128"/>
    <mergeCell ref="A103:A104"/>
    <mergeCell ref="AA103:AA104"/>
    <mergeCell ref="AA96:AA98"/>
    <mergeCell ref="AA109:AA110"/>
    <mergeCell ref="A109:A110"/>
    <mergeCell ref="AA111:AA112"/>
    <mergeCell ref="B111:B112"/>
    <mergeCell ref="A111:A112"/>
    <mergeCell ref="A105:A106"/>
    <mergeCell ref="AA105:AA106"/>
    <mergeCell ref="A107:A108"/>
    <mergeCell ref="AA107:AA108"/>
    <mergeCell ref="A101:A102"/>
    <mergeCell ref="A96:A98"/>
    <mergeCell ref="A99:A100"/>
    <mergeCell ref="AA99:AA100"/>
    <mergeCell ref="A119:A120"/>
    <mergeCell ref="AA119:AA120"/>
    <mergeCell ref="AA121:AA122"/>
    <mergeCell ref="A121:A122"/>
    <mergeCell ref="A115:A118"/>
    <mergeCell ref="AA115:AA118"/>
    <mergeCell ref="A91:A92"/>
    <mergeCell ref="A80:A81"/>
    <mergeCell ref="A84:A85"/>
    <mergeCell ref="A87:A88"/>
    <mergeCell ref="AA87:AA88"/>
    <mergeCell ref="Z28:Z31"/>
    <mergeCell ref="H29:I29"/>
    <mergeCell ref="B27:B31"/>
    <mergeCell ref="AA101:AA102"/>
    <mergeCell ref="J29:K29"/>
    <mergeCell ref="L29:O29"/>
    <mergeCell ref="P29:Q29"/>
    <mergeCell ref="R29:S29"/>
    <mergeCell ref="T29:U29"/>
    <mergeCell ref="L31:N31"/>
    <mergeCell ref="D27:D31"/>
    <mergeCell ref="X29:Y29"/>
    <mergeCell ref="H27:K27"/>
    <mergeCell ref="L27:W27"/>
    <mergeCell ref="J28:K28"/>
    <mergeCell ref="H28:I28"/>
    <mergeCell ref="L28:V28"/>
    <mergeCell ref="AA89:AA90"/>
    <mergeCell ref="AA38:AA39"/>
    <mergeCell ref="AA77:AA79"/>
    <mergeCell ref="AA91:AA92"/>
    <mergeCell ref="AA33:AA35"/>
    <mergeCell ref="AA80:AA81"/>
    <mergeCell ref="AA84:AA85"/>
    <mergeCell ref="A40:A42"/>
    <mergeCell ref="AA40:AA42"/>
    <mergeCell ref="A33:A35"/>
    <mergeCell ref="A36:A37"/>
    <mergeCell ref="AA36:AA37"/>
    <mergeCell ref="A44:A45"/>
    <mergeCell ref="AA44:AA45"/>
    <mergeCell ref="A89:A90"/>
    <mergeCell ref="A77:A79"/>
    <mergeCell ref="A38:A39"/>
    <mergeCell ref="A54:A55"/>
    <mergeCell ref="AA54:AA55"/>
    <mergeCell ref="A58:A59"/>
    <mergeCell ref="AA58:AA59"/>
    <mergeCell ref="A68:A69"/>
    <mergeCell ref="A71:A72"/>
    <mergeCell ref="AA71:AA72"/>
    <mergeCell ref="A75:A76"/>
    <mergeCell ref="AA75:AA76"/>
    <mergeCell ref="AA68:AA69"/>
    <mergeCell ref="AA27:AA32"/>
    <mergeCell ref="A204:A205"/>
    <mergeCell ref="AA204:AA205"/>
    <mergeCell ref="A206:A207"/>
    <mergeCell ref="AA206:AA207"/>
    <mergeCell ref="A212:B212"/>
    <mergeCell ref="AA131:AA132"/>
    <mergeCell ref="AA123:AA124"/>
    <mergeCell ref="A123:A124"/>
    <mergeCell ref="A125:A126"/>
    <mergeCell ref="AA125:AA126"/>
    <mergeCell ref="A142:A143"/>
    <mergeCell ref="A133:A134"/>
    <mergeCell ref="AA133:AA134"/>
    <mergeCell ref="A135:A136"/>
    <mergeCell ref="AA135:AA136"/>
    <mergeCell ref="A137:A138"/>
    <mergeCell ref="AA137:AA138"/>
    <mergeCell ref="C27:C31"/>
    <mergeCell ref="A27:A31"/>
    <mergeCell ref="G27:G31"/>
    <mergeCell ref="F27:F31"/>
    <mergeCell ref="E27:E31"/>
    <mergeCell ref="X28:Y28"/>
    <mergeCell ref="AB27:AB32"/>
    <mergeCell ref="AB33:AB35"/>
    <mergeCell ref="AB36:AB37"/>
    <mergeCell ref="AB38:AB39"/>
    <mergeCell ref="AB40:AB42"/>
    <mergeCell ref="AB44:AB45"/>
    <mergeCell ref="AB54:AB55"/>
    <mergeCell ref="AB58:AB59"/>
    <mergeCell ref="AB68:AB69"/>
    <mergeCell ref="AB71:AB72"/>
    <mergeCell ref="AB75:AB76"/>
    <mergeCell ref="AB77:AB79"/>
    <mergeCell ref="AB80:AB81"/>
    <mergeCell ref="AB84:AB85"/>
    <mergeCell ref="AB87:AB88"/>
    <mergeCell ref="AB89:AB90"/>
    <mergeCell ref="AB91:AB92"/>
    <mergeCell ref="AB96:AB98"/>
    <mergeCell ref="AB99:AB100"/>
    <mergeCell ref="AB101:AB102"/>
    <mergeCell ref="AB103:AB104"/>
    <mergeCell ref="AB105:AB106"/>
    <mergeCell ref="AB107:AB108"/>
    <mergeCell ref="AB109:AB110"/>
    <mergeCell ref="AB111:AB112"/>
    <mergeCell ref="AB115:AB118"/>
    <mergeCell ref="AB119:AB120"/>
    <mergeCell ref="AB121:AB122"/>
    <mergeCell ref="AB123:AB124"/>
    <mergeCell ref="AB125:AB126"/>
    <mergeCell ref="AB127:AB128"/>
    <mergeCell ref="AB131:AB132"/>
    <mergeCell ref="AB133:AB134"/>
    <mergeCell ref="AB135:AB136"/>
    <mergeCell ref="AB137:AB138"/>
    <mergeCell ref="AB146:AB148"/>
    <mergeCell ref="AB149:AB150"/>
    <mergeCell ref="AB151:AB152"/>
    <mergeCell ref="AB154:AB155"/>
    <mergeCell ref="AB156:AB157"/>
    <mergeCell ref="AB158:AB159"/>
    <mergeCell ref="AB162:AB164"/>
    <mergeCell ref="AB165:AB166"/>
    <mergeCell ref="AB169:AB170"/>
    <mergeCell ref="AB171:AB172"/>
    <mergeCell ref="AB173:AB174"/>
    <mergeCell ref="AB175:AB176"/>
    <mergeCell ref="AB177:AB178"/>
    <mergeCell ref="AB179:AB180"/>
    <mergeCell ref="AB181:AB182"/>
    <mergeCell ref="AB185:AB187"/>
    <mergeCell ref="AB188:AB190"/>
    <mergeCell ref="AB191:AB192"/>
    <mergeCell ref="AB196:AB197"/>
    <mergeCell ref="AA215:AE215"/>
    <mergeCell ref="U216:AE216"/>
    <mergeCell ref="P215:T215"/>
    <mergeCell ref="J216:T216"/>
    <mergeCell ref="P218:T218"/>
    <mergeCell ref="J219:T219"/>
    <mergeCell ref="AB198:AB200"/>
    <mergeCell ref="AB201:AB202"/>
    <mergeCell ref="AB204:AB205"/>
    <mergeCell ref="AB206:AB207"/>
    <mergeCell ref="AC199:AD199"/>
  </mergeCells>
  <pageMargins left="0.7" right="0.7" top="0.75" bottom="0.75" header="0.3" footer="0.3"/>
  <pageSetup paperSize="9" scale="43" fitToHeight="0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З інклюзією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2022-09-13T06:30:10Z</dcterms:modified>
</cp:coreProperties>
</file>