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т.НВК" sheetId="1" r:id="rId1"/>
  </sheets>
  <definedNames>
    <definedName name="_xlnm.Print_Area" localSheetId="0">'Тат.НВК'!$A$1:$M$68</definedName>
  </definedNames>
  <calcPr fullCalcOnLoad="1"/>
</workbook>
</file>

<file path=xl/sharedStrings.xml><?xml version="1.0" encoding="utf-8"?>
<sst xmlns="http://schemas.openxmlformats.org/spreadsheetml/2006/main" count="74" uniqueCount="69">
  <si>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</si>
  <si>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</si>
  <si>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</si>
  <si>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</si>
  <si>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</si>
  <si>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</si>
  <si>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</si>
  <si>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</si>
  <si>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</si>
  <si>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</si>
  <si>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</si>
  <si>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</si>
  <si>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</si>
  <si>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</si>
  <si>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</si>
  <si>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</si>
  <si>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 xml:space="preserve">пбутові прилади </t>
  </si>
  <si>
    <t>викачка нечистот, вивіз сміття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</si>
  <si>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</si>
  <si>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</si>
  <si>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</si>
  <si>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</si>
  <si>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</si>
  <si>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</si>
  <si>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</si>
  <si>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</si>
  <si>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</si>
  <si>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</si>
  <si>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</si>
  <si>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</si>
  <si>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</si>
  <si>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</si>
  <si>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</si>
  <si>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</si>
  <si>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</si>
  <si>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</si>
  <si>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інші (насос)</t>
  </si>
  <si>
    <t>комп'ютери, ноутбуки, проектор</t>
  </si>
  <si>
    <t>шкільна документація, атестати, свідоцтва</t>
  </si>
  <si>
    <t>зберігання та сортування підручників</t>
  </si>
  <si>
    <t>меблі</t>
  </si>
  <si>
    <t>навчання</t>
  </si>
  <si>
    <t>перетікання реактивної електроенергії</t>
  </si>
  <si>
    <t>оплата за спожиту електроенергію</t>
  </si>
  <si>
    <t>придбання вугілля</t>
  </si>
  <si>
    <t>послуги зв'язку, послуги Інтернет, прогр. забезп.</t>
  </si>
  <si>
    <t>мультим.контент</t>
  </si>
  <si>
    <t>Зал.осв.субв. 0611061</t>
  </si>
  <si>
    <t>господарчі товари</t>
  </si>
  <si>
    <t>миючі засоби</t>
  </si>
  <si>
    <t>Окремі заходи по реалізації державних (регіональних) програм, не віднесені до заходів розвитку </t>
  </si>
  <si>
    <t>відеокамера</t>
  </si>
  <si>
    <t>інклюзія (кор.заняття) 0611200+0611210</t>
  </si>
  <si>
    <t>придбання матеріалів та обладнання для облаштування укриттів</t>
  </si>
  <si>
    <t>котли та пелетні пальники</t>
  </si>
  <si>
    <t>обслуговування оргтехніки, пот.ремонт локальної мережі</t>
  </si>
  <si>
    <t>послуги охор.прим.</t>
  </si>
  <si>
    <t>Курс</t>
  </si>
  <si>
    <t>поточний ремонт, вигот.тех.паспортів</t>
  </si>
  <si>
    <t>Назва закладу             Татарбунарський ліцей Татарбунарської міської ради міської ради Одеської області</t>
  </si>
  <si>
    <t xml:space="preserve">освітня субвенція </t>
  </si>
  <si>
    <t>канц.товари, печатки, інд.осв.набір</t>
  </si>
  <si>
    <t>Інше</t>
  </si>
  <si>
    <t>інші (бактер.досл.), послуги банка, страхування дітей</t>
  </si>
  <si>
    <t>рез.фонд</t>
  </si>
  <si>
    <t>бак для сміття</t>
  </si>
  <si>
    <t>навч. турнікети</t>
  </si>
  <si>
    <t>відеокамери,ворота</t>
  </si>
  <si>
    <t>перезарядка вогнегасників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</si>
</sst>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  <numFmt numFmtId="190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justify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70"/>
  <sheetViews>
    <sheetView tabSelected="1" view="pageBreakPreview" zoomScale="75" zoomScaleSheetLayoutView="75" zoomScalePageLayoutView="0" workbookViewId="0" topLeftCell="A1">
      <pane xSplit="5" ySplit="12" topLeftCell="F49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G12" sqref="G12"/>
    </sheetView>
  </sheetViews>
  <sheetFormatPr defaultColWidth="9.140625" defaultRowHeight="12.75"/>
  <cols>
    <col min="2" max="2" width="56.28125" style="0" customWidth="1"/>
    <col min="4" max="4" width="18.7109375" style="0" customWidth="1"/>
    <col min="5" max="5" width="19.8515625" style="0" customWidth="1"/>
    <col min="6" max="6" width="22.7109375" style="0" customWidth="1"/>
    <col min="7" max="7" width="19.8515625" style="0" customWidth="1"/>
    <col min="8" max="8" width="24.421875" style="0" customWidth="1"/>
    <col min="9" max="9" width="26.28125" style="0" customWidth="1"/>
    <col min="10" max="10" width="21.28125" style="0" customWidth="1"/>
    <col min="11" max="11" width="42.7109375" style="0" customWidth="1"/>
    <col min="12" max="12" width="25.28125" style="0" customWidth="1"/>
    <col min="13" max="13" width="24.421875" style="0" customWidth="1"/>
    <col min="14" max="14" width="32.28125" style="0" customWidth="1"/>
  </cols>
  <sheetData>
    <row r="3" spans="1:14" ht="18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52" t="s">
        <v>12</v>
      </c>
      <c r="B5" s="45" t="s">
        <v>0</v>
      </c>
      <c r="C5" s="48" t="s">
        <v>13</v>
      </c>
      <c r="D5" s="55" t="e">
        <f>#REF!</f>
        <v>#REF!</v>
      </c>
      <c r="E5" s="56"/>
      <c r="F5" s="56"/>
      <c r="G5" s="56"/>
      <c r="H5" s="56"/>
      <c r="I5" s="56"/>
      <c r="J5" s="56"/>
      <c r="K5" s="56"/>
      <c r="L5" s="57"/>
      <c r="M5" s="58" t="s">
        <v>32</v>
      </c>
      <c r="N5" s="3"/>
    </row>
    <row r="6" spans="1:14" ht="12.75" customHeight="1">
      <c r="A6" s="53"/>
      <c r="B6" s="46"/>
      <c r="C6" s="49"/>
      <c r="D6" s="61" t="s">
        <v>60</v>
      </c>
      <c r="E6" s="42" t="s">
        <v>64</v>
      </c>
      <c r="F6" s="63" t="s">
        <v>47</v>
      </c>
      <c r="G6" s="63" t="s">
        <v>18</v>
      </c>
      <c r="H6" s="63" t="s">
        <v>52</v>
      </c>
      <c r="I6" s="63" t="s">
        <v>19</v>
      </c>
      <c r="J6" s="63" t="s">
        <v>29</v>
      </c>
      <c r="K6" s="63" t="s">
        <v>27</v>
      </c>
      <c r="L6" s="67" t="s">
        <v>28</v>
      </c>
      <c r="M6" s="59"/>
      <c r="N6" s="65"/>
    </row>
    <row r="7" spans="1:14" ht="75.75" customHeight="1" thickBot="1">
      <c r="A7" s="54"/>
      <c r="B7" s="47"/>
      <c r="C7" s="50"/>
      <c r="D7" s="62"/>
      <c r="E7" s="43"/>
      <c r="F7" s="64"/>
      <c r="G7" s="64"/>
      <c r="H7" s="64"/>
      <c r="I7" s="64"/>
      <c r="J7" s="64"/>
      <c r="K7" s="64"/>
      <c r="L7" s="68"/>
      <c r="M7" s="60"/>
      <c r="N7" s="66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44" t="s">
        <v>11</v>
      </c>
      <c r="B9" s="44"/>
      <c r="C9" s="9">
        <v>2000</v>
      </c>
      <c r="D9" s="10">
        <f>D10+D11+D12+D28+D29+D30+D42+D43+D44+D48+D52+D54</f>
        <v>9606052.740638629</v>
      </c>
      <c r="E9" s="10">
        <f aca="true" t="shared" si="0" ref="E9:L9">E10+E11+E12+E28+E29+E30+E42+E43+E44+E48+E52+E54</f>
        <v>67605.4</v>
      </c>
      <c r="F9" s="10">
        <f t="shared" si="0"/>
        <v>0</v>
      </c>
      <c r="G9" s="10">
        <f t="shared" si="0"/>
        <v>1672611.0565743565</v>
      </c>
      <c r="H9" s="10">
        <f>H10+H11+H12+H28+H29+H30+H42+H43+H44+H48+H52+H54</f>
        <v>2591.9388</v>
      </c>
      <c r="I9" s="10">
        <f t="shared" si="0"/>
        <v>0</v>
      </c>
      <c r="J9" s="10">
        <f t="shared" si="0"/>
        <v>0</v>
      </c>
      <c r="K9" s="10">
        <f t="shared" si="0"/>
        <v>203668.52</v>
      </c>
      <c r="L9" s="10">
        <f t="shared" si="0"/>
        <v>67094.51999999999</v>
      </c>
      <c r="M9" s="10">
        <f>M10+M11+M12+M28+M29+M30+M42+M43+M44+M48+M52+M54</f>
        <v>11619624.176012984</v>
      </c>
      <c r="N9" s="11"/>
    </row>
    <row r="10" spans="1:14" ht="19.5" customHeight="1">
      <c r="A10" s="12">
        <v>1</v>
      </c>
      <c r="B10" s="13" t="s">
        <v>26</v>
      </c>
      <c r="C10" s="14">
        <v>2111</v>
      </c>
      <c r="D10" s="15">
        <v>7881489.08</v>
      </c>
      <c r="E10" s="15"/>
      <c r="F10" s="15"/>
      <c r="G10" s="15">
        <v>1274394.06</v>
      </c>
      <c r="H10" s="15">
        <v>2124.54</v>
      </c>
      <c r="I10" s="15"/>
      <c r="J10" s="15"/>
      <c r="K10" s="15"/>
      <c r="L10" s="15"/>
      <c r="M10" s="15">
        <f>SUM(D10:L10)</f>
        <v>9158007.68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D10*0.21881190764</f>
        <v>1724563.6606386285</v>
      </c>
      <c r="E11" s="15">
        <f>E10*0.21745721378</f>
        <v>0</v>
      </c>
      <c r="F11" s="15"/>
      <c r="G11" s="15">
        <f>G10*0.21625186057-300</f>
        <v>275290.08657435625</v>
      </c>
      <c r="H11" s="15">
        <f>H10*0.22</f>
        <v>467.3988</v>
      </c>
      <c r="I11" s="15"/>
      <c r="J11" s="15"/>
      <c r="K11" s="15"/>
      <c r="L11" s="15"/>
      <c r="M11" s="15">
        <f>SUM(D11:L11)</f>
        <v>2000321.146012985</v>
      </c>
      <c r="N11" s="16"/>
    </row>
    <row r="12" spans="1:14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67605.4</v>
      </c>
      <c r="F12" s="15">
        <f t="shared" si="1"/>
        <v>0</v>
      </c>
      <c r="G12" s="15">
        <f t="shared" si="1"/>
        <v>14760.880000000001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203668.52</v>
      </c>
      <c r="L12" s="33">
        <f t="shared" si="1"/>
        <v>66494.51999999999</v>
      </c>
      <c r="M12" s="15">
        <f>SUM(M14:M27)</f>
        <v>352529.32000000007</v>
      </c>
      <c r="N12" s="16"/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3"/>
      <c r="I14" s="15"/>
      <c r="J14" s="15"/>
      <c r="K14" s="15">
        <f>136832.25</f>
        <v>136832.25</v>
      </c>
      <c r="L14" s="15">
        <f>2535.75</f>
        <v>2535.75</v>
      </c>
      <c r="M14" s="15">
        <f aca="true" t="shared" si="2" ref="M14:M54">SUM(D14:L14)</f>
        <v>139368</v>
      </c>
      <c r="N14" s="16"/>
    </row>
    <row r="15" spans="1:14" ht="38.25" customHeight="1">
      <c r="A15" s="12"/>
      <c r="B15" s="13" t="s">
        <v>48</v>
      </c>
      <c r="C15" s="14"/>
      <c r="D15" s="15"/>
      <c r="E15" s="15">
        <f>16464+8274+4344+2640+1320+1205+1025+600+505+487.5+420+351.4+290+201+162.5</f>
        <v>38289.4</v>
      </c>
      <c r="F15" s="15"/>
      <c r="G15" s="15"/>
      <c r="H15" s="33"/>
      <c r="I15" s="15"/>
      <c r="J15" s="15"/>
      <c r="K15" s="15">
        <f>9550+1055+3100+25528+315+615+2250+5700+140.62+270+488+724.4+6145.98+340+1080+3163.27+1188+510+1513</f>
        <v>63676.27</v>
      </c>
      <c r="L15" s="15">
        <v>3181.47</v>
      </c>
      <c r="M15" s="15">
        <f t="shared" si="2"/>
        <v>105147.14</v>
      </c>
      <c r="N15" s="16"/>
    </row>
    <row r="16" spans="1:14" ht="36.75" customHeight="1">
      <c r="A16" s="12"/>
      <c r="B16" s="13" t="s">
        <v>34</v>
      </c>
      <c r="C16" s="14"/>
      <c r="D16" s="15"/>
      <c r="E16" s="15"/>
      <c r="F16" s="15"/>
      <c r="G16" s="15"/>
      <c r="H16" s="15"/>
      <c r="I16" s="15"/>
      <c r="J16" s="15"/>
      <c r="K16" s="15"/>
      <c r="L16" s="15">
        <f>4000</f>
        <v>4000</v>
      </c>
      <c r="M16" s="15">
        <f t="shared" si="2"/>
        <v>4000</v>
      </c>
      <c r="N16" s="16"/>
    </row>
    <row r="17" spans="1:14" ht="19.5" customHeight="1">
      <c r="A17" s="12"/>
      <c r="B17" s="13" t="s">
        <v>66</v>
      </c>
      <c r="C17" s="14"/>
      <c r="D17" s="15"/>
      <c r="E17" s="15"/>
      <c r="F17" s="15"/>
      <c r="G17" s="15">
        <v>1500</v>
      </c>
      <c r="H17" s="33"/>
      <c r="I17" s="15"/>
      <c r="J17" s="15"/>
      <c r="K17" s="15"/>
      <c r="L17" s="15"/>
      <c r="M17" s="15">
        <f t="shared" si="2"/>
        <v>1500</v>
      </c>
      <c r="N17" s="16"/>
    </row>
    <row r="18" spans="1:14" ht="19.5" customHeight="1">
      <c r="A18" s="12"/>
      <c r="B18" s="13" t="s">
        <v>61</v>
      </c>
      <c r="C18" s="14"/>
      <c r="D18" s="15"/>
      <c r="E18" s="15"/>
      <c r="F18" s="15"/>
      <c r="G18" s="33">
        <f>500</f>
        <v>500</v>
      </c>
      <c r="H18" s="33"/>
      <c r="I18" s="15"/>
      <c r="J18" s="15"/>
      <c r="K18" s="15">
        <f>550</f>
        <v>550</v>
      </c>
      <c r="L18" s="15">
        <f>14*73.87+6*518.56+8*518.93+42892.8</f>
        <v>51189.78</v>
      </c>
      <c r="M18" s="15">
        <f t="shared" si="2"/>
        <v>52239.78</v>
      </c>
      <c r="N18" s="16"/>
    </row>
    <row r="19" spans="1:14" ht="47.25" customHeight="1">
      <c r="A19" s="12"/>
      <c r="B19" s="13" t="s">
        <v>53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16</v>
      </c>
      <c r="C20" s="14"/>
      <c r="D20" s="15"/>
      <c r="E20" s="15"/>
      <c r="F20" s="15"/>
      <c r="G20" s="15">
        <f>4860</f>
        <v>4860</v>
      </c>
      <c r="H20" s="15"/>
      <c r="I20" s="15"/>
      <c r="J20" s="15"/>
      <c r="K20" s="15"/>
      <c r="L20" s="15"/>
      <c r="M20" s="15">
        <f t="shared" si="2"/>
        <v>4860</v>
      </c>
      <c r="N20" s="16"/>
    </row>
    <row r="21" spans="1:14" ht="19.5" customHeight="1">
      <c r="A21" s="12"/>
      <c r="B21" s="13" t="s">
        <v>33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49</v>
      </c>
      <c r="C22" s="14"/>
      <c r="D22" s="15"/>
      <c r="E22" s="15"/>
      <c r="F22" s="15"/>
      <c r="G22" s="15"/>
      <c r="H22" s="15"/>
      <c r="I22" s="15"/>
      <c r="J22" s="15"/>
      <c r="K22" s="15">
        <f>900+1010+700</f>
        <v>2610</v>
      </c>
      <c r="L22" s="15"/>
      <c r="M22" s="15">
        <f t="shared" si="2"/>
        <v>2610</v>
      </c>
      <c r="N22" s="16"/>
    </row>
    <row r="23" spans="1:14" ht="19.5" customHeight="1">
      <c r="A23" s="12"/>
      <c r="B23" s="13" t="s">
        <v>31</v>
      </c>
      <c r="C23" s="14"/>
      <c r="D23" s="15"/>
      <c r="E23" s="15">
        <v>29316</v>
      </c>
      <c r="F23" s="15"/>
      <c r="G23" s="15"/>
      <c r="H23" s="15"/>
      <c r="I23" s="15"/>
      <c r="J23" s="15"/>
      <c r="K23" s="15"/>
      <c r="L23" s="15"/>
      <c r="M23" s="15">
        <f t="shared" si="2"/>
        <v>29316</v>
      </c>
      <c r="N23" s="16"/>
    </row>
    <row r="24" spans="1:14" ht="19.5" customHeight="1">
      <c r="A24" s="12"/>
      <c r="B24" s="13" t="s">
        <v>20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38.25" customHeight="1">
      <c r="A25" s="12"/>
      <c r="B25" s="13" t="s">
        <v>38</v>
      </c>
      <c r="C25" s="14"/>
      <c r="D25" s="15"/>
      <c r="E25" s="15"/>
      <c r="F25" s="15"/>
      <c r="G25" s="15">
        <f>5754+386.88</f>
        <v>6140.88</v>
      </c>
      <c r="H25" s="15"/>
      <c r="I25" s="15"/>
      <c r="J25" s="15"/>
      <c r="K25" s="15"/>
      <c r="L25" s="15">
        <f>417.96+169.56</f>
        <v>587.52</v>
      </c>
      <c r="M25" s="15">
        <f t="shared" si="2"/>
        <v>6728.4</v>
      </c>
      <c r="N25" s="16"/>
    </row>
    <row r="26" spans="1:14" ht="19.5" customHeight="1">
      <c r="A26" s="12"/>
      <c r="B26" s="13" t="s">
        <v>40</v>
      </c>
      <c r="C26" s="14"/>
      <c r="D26" s="15"/>
      <c r="E26" s="15"/>
      <c r="F26" s="15"/>
      <c r="G26" s="15"/>
      <c r="H26" s="15"/>
      <c r="I26" s="15"/>
      <c r="J26" s="15"/>
      <c r="K26" s="15"/>
      <c r="L26" s="15">
        <f>5000</f>
        <v>5000</v>
      </c>
      <c r="M26" s="15">
        <f t="shared" si="2"/>
        <v>5000</v>
      </c>
      <c r="N26" s="16"/>
    </row>
    <row r="27" spans="1:14" ht="19.5" customHeight="1">
      <c r="A27" s="12"/>
      <c r="B27" s="13" t="s">
        <v>62</v>
      </c>
      <c r="C27" s="14"/>
      <c r="D27" s="15"/>
      <c r="E27" s="15"/>
      <c r="F27" s="15"/>
      <c r="G27" s="15">
        <v>1760</v>
      </c>
      <c r="H27" s="15"/>
      <c r="I27" s="15"/>
      <c r="J27" s="15"/>
      <c r="K27" s="15"/>
      <c r="L27" s="15"/>
      <c r="M27" s="15">
        <f t="shared" si="2"/>
        <v>1760</v>
      </c>
      <c r="N27" s="16"/>
    </row>
    <row r="28" spans="1:14" ht="31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3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2"/>
        <v>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39292.590000000004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39292.590000000004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39" customHeight="1">
      <c r="A32" s="19"/>
      <c r="B32" s="13" t="s">
        <v>68</v>
      </c>
      <c r="C32" s="14"/>
      <c r="D32" s="15"/>
      <c r="E32" s="15"/>
      <c r="F32" s="15"/>
      <c r="G32" s="15">
        <v>8190</v>
      </c>
      <c r="H32" s="15"/>
      <c r="I32" s="15"/>
      <c r="J32" s="15"/>
      <c r="K32" s="15"/>
      <c r="L32" s="15"/>
      <c r="M32" s="15">
        <f t="shared" si="2"/>
        <v>8190</v>
      </c>
      <c r="N32" s="16"/>
    </row>
    <row r="33" spans="1:14" ht="35.25" customHeight="1">
      <c r="A33" s="19"/>
      <c r="B33" s="13" t="s">
        <v>45</v>
      </c>
      <c r="C33" s="14"/>
      <c r="D33" s="15"/>
      <c r="E33" s="15"/>
      <c r="F33" s="15"/>
      <c r="G33" s="15">
        <f>1192+1566.22+1567+1567+1567+1567+1567+1567</f>
        <v>12160.220000000001</v>
      </c>
      <c r="H33" s="33"/>
      <c r="I33" s="15"/>
      <c r="J33" s="15"/>
      <c r="K33" s="15"/>
      <c r="L33" s="15"/>
      <c r="M33" s="15">
        <f t="shared" si="2"/>
        <v>12160.220000000001</v>
      </c>
      <c r="N33" s="16"/>
    </row>
    <row r="34" spans="1:14" ht="24" customHeight="1">
      <c r="A34" s="19"/>
      <c r="B34" s="13" t="s">
        <v>57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42" customHeight="1">
      <c r="A35" s="19"/>
      <c r="B35" s="13" t="s">
        <v>55</v>
      </c>
      <c r="C35" s="14"/>
      <c r="D35" s="15"/>
      <c r="E35" s="15"/>
      <c r="F35" s="15"/>
      <c r="G35" s="15">
        <f>3000+6800+5350</f>
        <v>15150</v>
      </c>
      <c r="H35" s="15"/>
      <c r="I35" s="15"/>
      <c r="J35" s="15"/>
      <c r="K35" s="15"/>
      <c r="L35" s="15"/>
      <c r="M35" s="15">
        <f t="shared" si="2"/>
        <v>15150</v>
      </c>
      <c r="N35" s="16"/>
    </row>
    <row r="36" spans="1:14" ht="28.5" customHeight="1">
      <c r="A36" s="19"/>
      <c r="B36" s="13" t="s">
        <v>21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2"/>
        <v>0</v>
      </c>
      <c r="N36" s="16"/>
    </row>
    <row r="37" spans="1:14" ht="26.25" customHeight="1">
      <c r="A37" s="20"/>
      <c r="B37" s="13" t="s">
        <v>58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39</v>
      </c>
      <c r="C38" s="14"/>
      <c r="D38" s="15"/>
      <c r="E38" s="15"/>
      <c r="F38" s="15"/>
      <c r="G38" s="15">
        <f>1837.37</f>
        <v>1837.37</v>
      </c>
      <c r="H38" s="15"/>
      <c r="I38" s="15"/>
      <c r="J38" s="15"/>
      <c r="K38" s="15"/>
      <c r="L38" s="15"/>
      <c r="M38" s="15">
        <f t="shared" si="2"/>
        <v>1837.37</v>
      </c>
      <c r="N38" s="16"/>
    </row>
    <row r="39" spans="1:14" ht="19.5" customHeight="1">
      <c r="A39" s="12"/>
      <c r="B39" s="13" t="s">
        <v>41</v>
      </c>
      <c r="C39" s="14"/>
      <c r="D39" s="15"/>
      <c r="E39" s="15"/>
      <c r="F39" s="15"/>
      <c r="G39" s="33"/>
      <c r="H39" s="33"/>
      <c r="I39" s="15"/>
      <c r="J39" s="15"/>
      <c r="K39" s="15"/>
      <c r="L39" s="15"/>
      <c r="M39" s="15">
        <f t="shared" si="2"/>
        <v>0</v>
      </c>
      <c r="N39" s="16"/>
    </row>
    <row r="40" spans="1:14" ht="33.75" customHeight="1">
      <c r="A40" s="12"/>
      <c r="B40" s="13" t="s">
        <v>56</v>
      </c>
      <c r="C40" s="14"/>
      <c r="D40" s="15"/>
      <c r="E40" s="15"/>
      <c r="F40" s="15"/>
      <c r="G40" s="15">
        <f>130+130+130+130+130+130+130</f>
        <v>910</v>
      </c>
      <c r="H40" s="15"/>
      <c r="I40" s="15"/>
      <c r="J40" s="15"/>
      <c r="K40" s="15"/>
      <c r="L40" s="15"/>
      <c r="M40" s="15">
        <f t="shared" si="2"/>
        <v>910</v>
      </c>
      <c r="N40" s="16"/>
    </row>
    <row r="41" spans="1:14" ht="44.25" customHeight="1">
      <c r="A41" s="12"/>
      <c r="B41" s="13" t="s">
        <v>63</v>
      </c>
      <c r="C41" s="14"/>
      <c r="D41" s="15"/>
      <c r="E41" s="15"/>
      <c r="F41" s="15"/>
      <c r="G41" s="15">
        <f>342+703</f>
        <v>1045</v>
      </c>
      <c r="H41" s="15"/>
      <c r="I41" s="15"/>
      <c r="J41" s="15"/>
      <c r="K41" s="15"/>
      <c r="L41" s="15"/>
      <c r="M41" s="15">
        <f t="shared" si="2"/>
        <v>1045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600+1200+1200+600+14300+600+300+300+21300+600+3300+2600+1800</f>
        <v>48700</v>
      </c>
      <c r="H42" s="15"/>
      <c r="I42" s="15"/>
      <c r="J42" s="15"/>
      <c r="K42" s="15"/>
      <c r="L42" s="15"/>
      <c r="M42" s="15">
        <f t="shared" si="2"/>
        <v>48700</v>
      </c>
      <c r="N42" s="16"/>
    </row>
    <row r="43" spans="1:14" ht="33.75" customHeight="1">
      <c r="A43" s="12">
        <v>8</v>
      </c>
      <c r="B43" s="21" t="s">
        <v>25</v>
      </c>
      <c r="C43" s="14">
        <v>2272</v>
      </c>
      <c r="D43" s="15"/>
      <c r="E43" s="15"/>
      <c r="F43" s="15"/>
      <c r="G43" s="15">
        <f>1094.04+2005.74+2066.52+1215.6+1701.84+1641.06+486.24+1154.82</f>
        <v>11365.859999999999</v>
      </c>
      <c r="H43" s="15"/>
      <c r="I43" s="15"/>
      <c r="J43" s="15"/>
      <c r="K43" s="15"/>
      <c r="L43" s="15"/>
      <c r="M43" s="15">
        <f t="shared" si="2"/>
        <v>11365.859999999999</v>
      </c>
      <c r="N43" s="16"/>
    </row>
    <row r="44" spans="1:14" ht="19.5" customHeight="1">
      <c r="A44" s="12">
        <v>9</v>
      </c>
      <c r="B44" s="21" t="s">
        <v>24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0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0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42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>
        <f t="shared" si="2"/>
        <v>0</v>
      </c>
      <c r="N46" s="16"/>
    </row>
    <row r="47" spans="1:14" ht="19.5" customHeight="1">
      <c r="A47" s="12"/>
      <c r="B47" s="21" t="s">
        <v>43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>
        <f t="shared" si="2"/>
        <v>0</v>
      </c>
      <c r="N47" s="16"/>
    </row>
    <row r="48" spans="1:14" ht="19.5" customHeight="1">
      <c r="A48" s="12">
        <v>10</v>
      </c>
      <c r="B48" s="21" t="s">
        <v>23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882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600</v>
      </c>
      <c r="M48" s="15">
        <f t="shared" si="2"/>
        <v>1482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17</v>
      </c>
      <c r="C50" s="14"/>
      <c r="D50" s="15"/>
      <c r="E50" s="15"/>
      <c r="F50" s="15"/>
      <c r="G50" s="15">
        <f>252+315+315</f>
        <v>882</v>
      </c>
      <c r="H50" s="15"/>
      <c r="I50" s="15"/>
      <c r="J50" s="15"/>
      <c r="K50" s="15"/>
      <c r="L50" s="15"/>
      <c r="M50" s="15">
        <f t="shared" si="2"/>
        <v>882</v>
      </c>
      <c r="N50" s="16"/>
    </row>
    <row r="51" spans="1:14" ht="19.5" customHeight="1">
      <c r="A51" s="12"/>
      <c r="B51" s="21" t="s">
        <v>44</v>
      </c>
      <c r="C51" s="14"/>
      <c r="D51" s="15"/>
      <c r="E51" s="15"/>
      <c r="F51" s="15"/>
      <c r="G51" s="15"/>
      <c r="H51" s="15"/>
      <c r="I51" s="15"/>
      <c r="J51" s="15"/>
      <c r="K51" s="15"/>
      <c r="L51" s="15">
        <v>600</v>
      </c>
      <c r="M51" s="15">
        <f t="shared" si="2"/>
        <v>600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>
        <v>2000</v>
      </c>
      <c r="H52" s="15"/>
      <c r="I52" s="15"/>
      <c r="J52" s="15"/>
      <c r="K52" s="15"/>
      <c r="L52" s="15"/>
      <c r="M52" s="15">
        <f t="shared" si="2"/>
        <v>2000</v>
      </c>
      <c r="N52" s="16"/>
    </row>
    <row r="53" spans="1:14" ht="66.75" customHeight="1">
      <c r="A53" s="12">
        <v>12</v>
      </c>
      <c r="B53" s="17" t="s">
        <v>50</v>
      </c>
      <c r="C53" s="14">
        <v>2282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f t="shared" si="2"/>
        <v>0</v>
      </c>
      <c r="N53" s="16"/>
    </row>
    <row r="54" spans="1:14" ht="19.5" customHeight="1">
      <c r="A54" s="12">
        <v>12</v>
      </c>
      <c r="B54" s="17" t="s">
        <v>22</v>
      </c>
      <c r="C54" s="14">
        <v>2800</v>
      </c>
      <c r="D54" s="15"/>
      <c r="E54" s="15"/>
      <c r="F54" s="15"/>
      <c r="G54" s="15">
        <f>2088.69+740+2866.05+230.84</f>
        <v>5925.58</v>
      </c>
      <c r="H54" s="15"/>
      <c r="I54" s="15"/>
      <c r="J54" s="15"/>
      <c r="K54" s="15">
        <f>19564.43-19564.43</f>
        <v>0</v>
      </c>
      <c r="L54" s="15"/>
      <c r="M54" s="15">
        <f t="shared" si="2"/>
        <v>5925.58</v>
      </c>
      <c r="N54" s="16"/>
    </row>
    <row r="55" spans="1:14" ht="19.5" customHeight="1">
      <c r="A55" s="40" t="s">
        <v>8</v>
      </c>
      <c r="B55" s="41"/>
      <c r="C55" s="9">
        <v>3000</v>
      </c>
      <c r="D55" s="10">
        <f>D56+D67</f>
        <v>0</v>
      </c>
      <c r="E55" s="10">
        <f aca="true" t="shared" si="6" ref="E55:L55">E56+E67</f>
        <v>0</v>
      </c>
      <c r="F55" s="10">
        <f t="shared" si="6"/>
        <v>0</v>
      </c>
      <c r="G55" s="10">
        <f t="shared" si="6"/>
        <v>0</v>
      </c>
      <c r="H55" s="10">
        <f t="shared" si="6"/>
        <v>0</v>
      </c>
      <c r="I55" s="10">
        <f t="shared" si="6"/>
        <v>0</v>
      </c>
      <c r="J55" s="10">
        <f t="shared" si="6"/>
        <v>107234.18</v>
      </c>
      <c r="K55" s="10">
        <f t="shared" si="6"/>
        <v>25000</v>
      </c>
      <c r="L55" s="10">
        <f t="shared" si="6"/>
        <v>468042.5</v>
      </c>
      <c r="M55" s="10">
        <f>M56+M67</f>
        <v>600276.6799999999</v>
      </c>
      <c r="N55" s="11"/>
    </row>
    <row r="56" spans="1:14" ht="38.25" customHeight="1">
      <c r="A56" s="22">
        <v>1</v>
      </c>
      <c r="B56" s="17" t="s">
        <v>9</v>
      </c>
      <c r="C56" s="14">
        <v>3110</v>
      </c>
      <c r="D56" s="15">
        <f>SUM(D58:D66)</f>
        <v>0</v>
      </c>
      <c r="E56" s="15">
        <f aca="true" t="shared" si="7" ref="E56:L56">SUM(E58:E66)</f>
        <v>0</v>
      </c>
      <c r="F56" s="15">
        <f t="shared" si="7"/>
        <v>0</v>
      </c>
      <c r="G56" s="15">
        <f t="shared" si="7"/>
        <v>0</v>
      </c>
      <c r="H56" s="15">
        <f t="shared" si="7"/>
        <v>0</v>
      </c>
      <c r="I56" s="15">
        <f t="shared" si="7"/>
        <v>0</v>
      </c>
      <c r="J56" s="15">
        <f t="shared" si="7"/>
        <v>7380</v>
      </c>
      <c r="K56" s="15">
        <f t="shared" si="7"/>
        <v>25000</v>
      </c>
      <c r="L56" s="15">
        <f t="shared" si="7"/>
        <v>468042.5</v>
      </c>
      <c r="M56" s="15">
        <f>SUM(M58:M66)</f>
        <v>500422.5</v>
      </c>
      <c r="N56" s="16"/>
    </row>
    <row r="57" spans="1:14" ht="18.75" customHeight="1">
      <c r="A57" s="22"/>
      <c r="B57" s="13" t="s">
        <v>14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>
        <f aca="true" t="shared" si="8" ref="M57:M67">SUM(D57:L57)</f>
        <v>0</v>
      </c>
      <c r="N57" s="16"/>
    </row>
    <row r="58" spans="1:14" ht="19.5" customHeight="1">
      <c r="A58" s="22"/>
      <c r="B58" s="13" t="s">
        <v>30</v>
      </c>
      <c r="C58" s="14"/>
      <c r="D58" s="15"/>
      <c r="E58" s="15"/>
      <c r="F58" s="15"/>
      <c r="G58" s="15"/>
      <c r="H58" s="15"/>
      <c r="I58" s="15"/>
      <c r="J58" s="15"/>
      <c r="K58" s="15"/>
      <c r="L58" s="15">
        <f>15311.4</f>
        <v>15311.4</v>
      </c>
      <c r="M58" s="15">
        <f t="shared" si="8"/>
        <v>15311.4</v>
      </c>
      <c r="N58" s="16"/>
    </row>
    <row r="59" spans="1:14" ht="19.5" customHeight="1">
      <c r="A59" s="22"/>
      <c r="B59" s="17" t="s">
        <v>54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37</v>
      </c>
      <c r="C60" s="14"/>
      <c r="D60" s="15"/>
      <c r="E60" s="15"/>
      <c r="F60" s="15"/>
      <c r="G60" s="15"/>
      <c r="H60" s="15"/>
      <c r="I60" s="15"/>
      <c r="J60" s="15"/>
      <c r="K60" s="15"/>
      <c r="L60" s="15">
        <f>6*23628.25+13616+28821.15+15*17119.98</f>
        <v>441006.35</v>
      </c>
      <c r="M60" s="15">
        <f t="shared" si="8"/>
        <v>441006.35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>
        <v>7380</v>
      </c>
      <c r="K61" s="15"/>
      <c r="L61" s="15"/>
      <c r="M61" s="15">
        <f t="shared" si="8"/>
        <v>7380</v>
      </c>
      <c r="N61" s="16"/>
    </row>
    <row r="62" spans="1:14" ht="19.5" customHeight="1">
      <c r="A62" s="22"/>
      <c r="B62" s="17" t="s">
        <v>51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36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4" ht="19.5" customHeight="1">
      <c r="A64" s="22"/>
      <c r="B64" s="17" t="s">
        <v>40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>
        <f t="shared" si="8"/>
        <v>0</v>
      </c>
      <c r="N64" s="16"/>
    </row>
    <row r="65" spans="1:18" ht="19.5" customHeight="1">
      <c r="A65" s="22"/>
      <c r="B65" s="17" t="s">
        <v>46</v>
      </c>
      <c r="C65" s="14"/>
      <c r="D65" s="33"/>
      <c r="E65" s="15"/>
      <c r="F65" s="33"/>
      <c r="G65" s="33"/>
      <c r="H65" s="33"/>
      <c r="I65" s="33"/>
      <c r="J65" s="33"/>
      <c r="K65" s="33"/>
      <c r="L65" s="33"/>
      <c r="M65" s="33">
        <f t="shared" si="8"/>
        <v>0</v>
      </c>
      <c r="N65" s="32">
        <f>SUM(D65:L65)</f>
        <v>0</v>
      </c>
      <c r="O65" s="31">
        <f>M65-N65</f>
        <v>0</v>
      </c>
      <c r="P65" s="35"/>
      <c r="Q65" s="35"/>
      <c r="R65" s="35"/>
    </row>
    <row r="66" spans="1:14" ht="19.5" customHeight="1">
      <c r="A66" s="22"/>
      <c r="B66" s="17" t="s">
        <v>67</v>
      </c>
      <c r="C66" s="14"/>
      <c r="D66" s="15"/>
      <c r="E66" s="15"/>
      <c r="F66" s="15"/>
      <c r="G66" s="15"/>
      <c r="H66" s="15"/>
      <c r="I66" s="15"/>
      <c r="J66" s="15"/>
      <c r="K66" s="15">
        <v>25000</v>
      </c>
      <c r="L66" s="15">
        <v>11724.75</v>
      </c>
      <c r="M66" s="15">
        <f t="shared" si="8"/>
        <v>36724.75</v>
      </c>
      <c r="N66" s="16"/>
    </row>
    <row r="67" spans="1:14" ht="27.75" customHeight="1" thickBot="1">
      <c r="A67" s="23">
        <v>2</v>
      </c>
      <c r="B67" s="24" t="s">
        <v>10</v>
      </c>
      <c r="C67" s="25">
        <v>3132</v>
      </c>
      <c r="D67" s="26"/>
      <c r="E67" s="26"/>
      <c r="F67" s="26"/>
      <c r="G67" s="26"/>
      <c r="H67" s="26"/>
      <c r="I67" s="26"/>
      <c r="J67" s="26">
        <f>87300+12554.18</f>
        <v>99854.18</v>
      </c>
      <c r="K67" s="26"/>
      <c r="L67" s="26"/>
      <c r="M67" s="15">
        <f t="shared" si="8"/>
        <v>99854.18</v>
      </c>
      <c r="N67" s="27"/>
    </row>
    <row r="68" spans="1:14" ht="27.75" customHeight="1" thickBot="1">
      <c r="A68" s="37" t="s">
        <v>35</v>
      </c>
      <c r="B68" s="38"/>
      <c r="C68" s="39"/>
      <c r="D68" s="28">
        <f>D55+D9</f>
        <v>9606052.740638629</v>
      </c>
      <c r="E68" s="28">
        <f aca="true" t="shared" si="9" ref="E68:M68">E55+E9</f>
        <v>67605.4</v>
      </c>
      <c r="F68" s="28">
        <f t="shared" si="9"/>
        <v>0</v>
      </c>
      <c r="G68" s="28">
        <f t="shared" si="9"/>
        <v>1672611.0565743565</v>
      </c>
      <c r="H68" s="28">
        <f t="shared" si="9"/>
        <v>2591.9388</v>
      </c>
      <c r="I68" s="28">
        <f t="shared" si="9"/>
        <v>0</v>
      </c>
      <c r="J68" s="28">
        <f t="shared" si="9"/>
        <v>107234.18</v>
      </c>
      <c r="K68" s="34">
        <f t="shared" si="9"/>
        <v>228668.52</v>
      </c>
      <c r="L68" s="28">
        <f t="shared" si="9"/>
        <v>535137.02</v>
      </c>
      <c r="M68" s="29">
        <f t="shared" si="9"/>
        <v>12219900.856012983</v>
      </c>
      <c r="N68" s="30"/>
    </row>
    <row r="69" ht="15">
      <c r="K69" s="36"/>
    </row>
    <row r="70" ht="12.75">
      <c r="K70" s="31">
        <f>K68-K69</f>
        <v>228668.52</v>
      </c>
    </row>
  </sheetData>
  <sheetProtection/>
  <mergeCells count="19">
    <mergeCell ref="N6:N7"/>
    <mergeCell ref="A9:B9"/>
    <mergeCell ref="A55:B55"/>
    <mergeCell ref="A68:C68"/>
    <mergeCell ref="I6:I7"/>
    <mergeCell ref="J6:J7"/>
    <mergeCell ref="K6:K7"/>
    <mergeCell ref="L6:L7"/>
    <mergeCell ref="H6:H7"/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</mergeCells>
  <printOptions/>
  <pageMargins left="0.2" right="0.2" top="0.16" bottom="0.24" header="0.16" footer="0.24"/>
  <pageSetup horizontalDpi="600" verticalDpi="600" orientation="landscape" paperSize="9" scale="42" r:id="rId1"/>
  <rowBreaks count="1" manualBreakCount="1">
    <brk id="68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2022-07-11T11:50:07Z</cp:lastPrinted>
  <dcterms:created xsi:type="dcterms:W3CDTF">1996-10-08T23:32:33Z</dcterms:created>
  <dcterms:modified xsi:type="dcterms:W3CDTF">2023-09-22T12:32:50Z</dcterms:modified>
  <cp:category/>
  <cp:version/>
  <cp:contentType/>
  <cp:contentStatus/>
</cp:coreProperties>
</file>