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 tabRatio="849"/>
  </bookViews>
  <sheets>
    <sheet name="грудень" sheetId="14" r:id="rId1"/>
    <sheet name="Листопад" sheetId="13" r:id="rId2"/>
    <sheet name="Жовтень" sheetId="10" r:id="rId3"/>
    <sheet name="вересень" sheetId="9" r:id="rId4"/>
    <sheet name="серпень" sheetId="8" r:id="rId5"/>
    <sheet name="липень" sheetId="7" r:id="rId6"/>
    <sheet name="червень" sheetId="6" r:id="rId7"/>
    <sheet name="травень" sheetId="5" r:id="rId8"/>
    <sheet name="квітень" sheetId="4" r:id="rId9"/>
    <sheet name="березень)" sheetId="3" r:id="rId10"/>
    <sheet name="лютий" sheetId="2" r:id="rId11"/>
    <sheet name="січень заг." sheetId="1" r:id="rId12"/>
  </sheets>
  <calcPr calcId="144525"/>
</workbook>
</file>

<file path=xl/calcChain.xml><?xml version="1.0" encoding="utf-8"?>
<calcChain xmlns="http://schemas.openxmlformats.org/spreadsheetml/2006/main">
  <c r="D18" i="14" l="1"/>
  <c r="F17" i="14"/>
  <c r="F16" i="14"/>
  <c r="F15" i="14"/>
  <c r="F14" i="14"/>
  <c r="M14" i="14" s="1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F17" i="10"/>
  <c r="F15" i="10"/>
  <c r="F14" i="10"/>
  <c r="M20" i="9"/>
  <c r="M21" i="9"/>
  <c r="M22" i="9"/>
  <c r="M23" i="9"/>
  <c r="J19" i="9"/>
  <c r="M19" i="9" s="1"/>
  <c r="G22" i="8"/>
  <c r="F16" i="8"/>
  <c r="F17" i="8"/>
  <c r="F22" i="8" s="1"/>
  <c r="F14" i="8"/>
  <c r="D22" i="7"/>
  <c r="D22" i="6"/>
  <c r="E22" i="6"/>
  <c r="F16" i="6"/>
  <c r="F22" i="6" s="1"/>
  <c r="M15" i="5"/>
  <c r="K14" i="3"/>
  <c r="L36" i="14"/>
  <c r="K36" i="14"/>
  <c r="J36" i="14"/>
  <c r="G36" i="14"/>
  <c r="F36" i="14"/>
  <c r="E36" i="14"/>
  <c r="H36" i="14"/>
  <c r="I36" i="14"/>
  <c r="I38" i="14" s="1"/>
  <c r="M20" i="14"/>
  <c r="M21" i="14"/>
  <c r="M22" i="14"/>
  <c r="M23" i="14"/>
  <c r="M24" i="14"/>
  <c r="M25" i="14"/>
  <c r="M26" i="14"/>
  <c r="M27" i="14"/>
  <c r="M28" i="14"/>
  <c r="D36" i="14"/>
  <c r="M18" i="14"/>
  <c r="H38" i="14"/>
  <c r="C36" i="14"/>
  <c r="B36" i="14"/>
  <c r="M19" i="14"/>
  <c r="M17" i="14"/>
  <c r="M16" i="14"/>
  <c r="M13" i="14"/>
  <c r="K29" i="13"/>
  <c r="B29" i="13"/>
  <c r="L35" i="13"/>
  <c r="H35" i="13"/>
  <c r="L29" i="13"/>
  <c r="L31" i="13" s="1"/>
  <c r="I29" i="13"/>
  <c r="H29" i="13"/>
  <c r="H31" i="13" s="1"/>
  <c r="G29" i="13"/>
  <c r="E29" i="13"/>
  <c r="D29" i="13"/>
  <c r="F29" i="13"/>
  <c r="J29" i="13"/>
  <c r="M14" i="13"/>
  <c r="C29" i="13"/>
  <c r="L38" i="14" l="1"/>
  <c r="M36" i="14"/>
  <c r="L36" i="13"/>
  <c r="H36" i="13"/>
  <c r="M13" i="13"/>
  <c r="M29" i="13" s="1"/>
  <c r="I31" i="13"/>
  <c r="I35" i="13"/>
  <c r="I36" i="13" s="1"/>
  <c r="F29" i="10" l="1"/>
  <c r="D29" i="10"/>
  <c r="M19" i="10"/>
  <c r="L35" i="10"/>
  <c r="H35" i="10"/>
  <c r="L29" i="10"/>
  <c r="L31" i="10" s="1"/>
  <c r="K29" i="10"/>
  <c r="J29" i="10"/>
  <c r="I29" i="10"/>
  <c r="H29" i="10"/>
  <c r="H31" i="10" s="1"/>
  <c r="G29" i="10"/>
  <c r="E29" i="10"/>
  <c r="M18" i="10"/>
  <c r="M17" i="10"/>
  <c r="M16" i="10"/>
  <c r="C29" i="10"/>
  <c r="F28" i="9"/>
  <c r="G28" i="9"/>
  <c r="L36" i="10" l="1"/>
  <c r="B29" i="10"/>
  <c r="M13" i="10"/>
  <c r="H36" i="10"/>
  <c r="M14" i="10"/>
  <c r="M15" i="9"/>
  <c r="L34" i="9"/>
  <c r="H34" i="9"/>
  <c r="L28" i="9"/>
  <c r="L30" i="9" s="1"/>
  <c r="K28" i="9"/>
  <c r="J28" i="9"/>
  <c r="I28" i="9"/>
  <c r="H28" i="9"/>
  <c r="H30" i="9" s="1"/>
  <c r="E28" i="9"/>
  <c r="D28" i="9"/>
  <c r="C28" i="9"/>
  <c r="M18" i="9"/>
  <c r="M17" i="9"/>
  <c r="M16" i="9"/>
  <c r="M14" i="9"/>
  <c r="M21" i="8"/>
  <c r="M14" i="8"/>
  <c r="H28" i="8"/>
  <c r="L28" i="8"/>
  <c r="L22" i="8"/>
  <c r="L29" i="8" s="1"/>
  <c r="J22" i="8"/>
  <c r="I22" i="8"/>
  <c r="H22" i="8"/>
  <c r="E22" i="8"/>
  <c r="C22" i="8"/>
  <c r="M19" i="8"/>
  <c r="M18" i="8"/>
  <c r="M17" i="8"/>
  <c r="K22" i="8"/>
  <c r="M15" i="8"/>
  <c r="K22" i="7"/>
  <c r="G22" i="6"/>
  <c r="L22" i="7"/>
  <c r="L29" i="7" s="1"/>
  <c r="J22" i="7"/>
  <c r="I22" i="7"/>
  <c r="I29" i="7" s="1"/>
  <c r="H22" i="7"/>
  <c r="H29" i="7" s="1"/>
  <c r="G22" i="7"/>
  <c r="F22" i="7"/>
  <c r="E22" i="7"/>
  <c r="C22" i="7"/>
  <c r="B22" i="7"/>
  <c r="M21" i="7"/>
  <c r="M20" i="7"/>
  <c r="M19" i="7"/>
  <c r="M18" i="7"/>
  <c r="M16" i="7"/>
  <c r="M14" i="7"/>
  <c r="M13" i="7"/>
  <c r="B22" i="6"/>
  <c r="L22" i="6"/>
  <c r="L29" i="6" s="1"/>
  <c r="K22" i="6"/>
  <c r="J22" i="6"/>
  <c r="I22" i="6"/>
  <c r="H22" i="6"/>
  <c r="H29" i="6" s="1"/>
  <c r="M21" i="6"/>
  <c r="M20" i="6"/>
  <c r="M19" i="6"/>
  <c r="M18" i="6"/>
  <c r="M17" i="6"/>
  <c r="M16" i="6"/>
  <c r="C22" i="6"/>
  <c r="F22" i="5"/>
  <c r="C22" i="5"/>
  <c r="B22" i="5"/>
  <c r="L22" i="5"/>
  <c r="L29" i="5" s="1"/>
  <c r="K22" i="5"/>
  <c r="J22" i="5"/>
  <c r="I22" i="5"/>
  <c r="H22" i="5"/>
  <c r="H24" i="5" s="1"/>
  <c r="G22" i="5"/>
  <c r="E22" i="5"/>
  <c r="D22" i="5"/>
  <c r="M21" i="5"/>
  <c r="M20" i="5"/>
  <c r="M19" i="5"/>
  <c r="M18" i="5"/>
  <c r="M17" i="5"/>
  <c r="M16" i="5"/>
  <c r="H21" i="4"/>
  <c r="C21" i="4"/>
  <c r="B21" i="4"/>
  <c r="F22" i="3"/>
  <c r="D22" i="3"/>
  <c r="E22" i="3"/>
  <c r="G22" i="3"/>
  <c r="H22" i="3"/>
  <c r="I22" i="3"/>
  <c r="J22" i="3"/>
  <c r="K22" i="3"/>
  <c r="L22" i="3"/>
  <c r="M15" i="3"/>
  <c r="M14" i="3"/>
  <c r="C22" i="3"/>
  <c r="L21" i="4"/>
  <c r="L28" i="4" s="1"/>
  <c r="K21" i="4"/>
  <c r="J21" i="4"/>
  <c r="I21" i="4"/>
  <c r="G21" i="4"/>
  <c r="F21" i="4"/>
  <c r="E21" i="4"/>
  <c r="D21" i="4"/>
  <c r="M20" i="4"/>
  <c r="M19" i="4"/>
  <c r="M18" i="4"/>
  <c r="M17" i="4"/>
  <c r="M16" i="4"/>
  <c r="M15" i="4"/>
  <c r="M14" i="4"/>
  <c r="L29" i="3"/>
  <c r="H21" i="2"/>
  <c r="H28" i="2" s="1"/>
  <c r="H28" i="3" s="1"/>
  <c r="D21" i="2"/>
  <c r="E21" i="2"/>
  <c r="F21" i="2"/>
  <c r="G21" i="2"/>
  <c r="G28" i="2" s="1"/>
  <c r="G28" i="3" s="1"/>
  <c r="I21" i="2"/>
  <c r="I28" i="2" s="1"/>
  <c r="I28" i="3" s="1"/>
  <c r="I29" i="3" s="1"/>
  <c r="J21" i="2"/>
  <c r="K21" i="2"/>
  <c r="C21" i="2"/>
  <c r="M16" i="2"/>
  <c r="L24" i="3"/>
  <c r="M21" i="3"/>
  <c r="M19" i="3"/>
  <c r="M17" i="3"/>
  <c r="M16" i="3"/>
  <c r="L21" i="2"/>
  <c r="L23" i="2" s="1"/>
  <c r="M20" i="2"/>
  <c r="M19" i="2"/>
  <c r="M18" i="2"/>
  <c r="M17" i="2"/>
  <c r="M27" i="1"/>
  <c r="C35" i="13" l="1"/>
  <c r="C31" i="13"/>
  <c r="L23" i="4"/>
  <c r="I27" i="4"/>
  <c r="I28" i="4" s="1"/>
  <c r="L28" i="2"/>
  <c r="M29" i="10"/>
  <c r="L35" i="9"/>
  <c r="H35" i="9"/>
  <c r="B28" i="9"/>
  <c r="M13" i="9"/>
  <c r="M28" i="9" s="1"/>
  <c r="B22" i="8"/>
  <c r="M13" i="8"/>
  <c r="H29" i="8"/>
  <c r="M16" i="8"/>
  <c r="H24" i="8"/>
  <c r="L24" i="8"/>
  <c r="M17" i="7"/>
  <c r="M22" i="7" s="1"/>
  <c r="H24" i="7"/>
  <c r="L24" i="7"/>
  <c r="M13" i="6"/>
  <c r="I29" i="6"/>
  <c r="H24" i="6"/>
  <c r="L24" i="6"/>
  <c r="M14" i="6"/>
  <c r="M22" i="6" s="1"/>
  <c r="M14" i="5"/>
  <c r="M13" i="5"/>
  <c r="L24" i="5"/>
  <c r="M13" i="4"/>
  <c r="M21" i="4" s="1"/>
  <c r="H29" i="3"/>
  <c r="H27" i="4" s="1"/>
  <c r="H28" i="4" s="1"/>
  <c r="M18" i="3"/>
  <c r="G29" i="3"/>
  <c r="G27" i="4" s="1"/>
  <c r="M13" i="3"/>
  <c r="M14" i="2"/>
  <c r="M13" i="2"/>
  <c r="J28" i="2"/>
  <c r="J28" i="3" s="1"/>
  <c r="J29" i="3" s="1"/>
  <c r="J27" i="4" s="1"/>
  <c r="J28" i="4" s="1"/>
  <c r="M15" i="2"/>
  <c r="K28" i="2"/>
  <c r="K28" i="3" s="1"/>
  <c r="K29" i="3" s="1"/>
  <c r="K27" i="4" s="1"/>
  <c r="K28" i="4" s="1"/>
  <c r="B22" i="3"/>
  <c r="M22" i="3" s="1"/>
  <c r="B21" i="2"/>
  <c r="M15" i="1"/>
  <c r="K12" i="5" l="1"/>
  <c r="K24" i="5" s="1"/>
  <c r="K28" i="5"/>
  <c r="K29" i="5" s="1"/>
  <c r="J28" i="5"/>
  <c r="J29" i="5" s="1"/>
  <c r="J12" i="5"/>
  <c r="J24" i="5" s="1"/>
  <c r="G28" i="4"/>
  <c r="G28" i="5" s="1"/>
  <c r="G29" i="5" s="1"/>
  <c r="G12" i="5"/>
  <c r="G24" i="5" s="1"/>
  <c r="C36" i="13"/>
  <c r="M22" i="5"/>
  <c r="M22" i="8"/>
  <c r="M21" i="2"/>
  <c r="L21" i="1"/>
  <c r="L28" i="1" s="1"/>
  <c r="K21" i="1"/>
  <c r="J21" i="1"/>
  <c r="J28" i="1" s="1"/>
  <c r="I21" i="1"/>
  <c r="I28" i="1" s="1"/>
  <c r="H21" i="1"/>
  <c r="H28" i="1" s="1"/>
  <c r="G21" i="1"/>
  <c r="G28" i="1" s="1"/>
  <c r="F21" i="1"/>
  <c r="F28" i="1" s="1"/>
  <c r="F27" i="2" s="1"/>
  <c r="E21" i="1"/>
  <c r="E28" i="1" s="1"/>
  <c r="E27" i="2" s="1"/>
  <c r="E28" i="2" s="1"/>
  <c r="D21" i="1"/>
  <c r="C21" i="1"/>
  <c r="B21" i="1"/>
  <c r="M20" i="1"/>
  <c r="M19" i="1"/>
  <c r="M18" i="1"/>
  <c r="M17" i="1"/>
  <c r="M16" i="1"/>
  <c r="M14" i="1"/>
  <c r="M13" i="1"/>
  <c r="I23" i="1"/>
  <c r="I12" i="2" s="1"/>
  <c r="I23" i="2" s="1"/>
  <c r="G23" i="1"/>
  <c r="G12" i="2" s="1"/>
  <c r="G23" i="2" s="1"/>
  <c r="G12" i="3" s="1"/>
  <c r="G24" i="3" s="1"/>
  <c r="G12" i="4" s="1"/>
  <c r="G23" i="4" s="1"/>
  <c r="E23" i="1"/>
  <c r="E12" i="2" s="1"/>
  <c r="E23" i="2" s="1"/>
  <c r="M12" i="1"/>
  <c r="K12" i="6" l="1"/>
  <c r="K24" i="6" s="1"/>
  <c r="K28" i="6"/>
  <c r="K29" i="6" s="1"/>
  <c r="G12" i="6"/>
  <c r="G24" i="6" s="1"/>
  <c r="G28" i="6"/>
  <c r="G29" i="6" s="1"/>
  <c r="J28" i="6"/>
  <c r="J29" i="6" s="1"/>
  <c r="J12" i="6"/>
  <c r="J24" i="6" s="1"/>
  <c r="C23" i="1"/>
  <c r="C12" i="2" s="1"/>
  <c r="C23" i="2" s="1"/>
  <c r="C12" i="3" s="1"/>
  <c r="C24" i="3" s="1"/>
  <c r="C23" i="4" s="1"/>
  <c r="C27" i="4" s="1"/>
  <c r="C28" i="1"/>
  <c r="C27" i="2" s="1"/>
  <c r="C28" i="2" s="1"/>
  <c r="C28" i="3" s="1"/>
  <c r="C29" i="3" s="1"/>
  <c r="C12" i="4" s="1"/>
  <c r="E28" i="7"/>
  <c r="E27" i="4"/>
  <c r="E28" i="6"/>
  <c r="E29" i="6" s="1"/>
  <c r="E12" i="7" s="1"/>
  <c r="E28" i="3"/>
  <c r="E29" i="3" s="1"/>
  <c r="K23" i="1"/>
  <c r="K12" i="2" s="1"/>
  <c r="K23" i="2" s="1"/>
  <c r="K12" i="3" s="1"/>
  <c r="K24" i="3" s="1"/>
  <c r="K12" i="4" s="1"/>
  <c r="K23" i="4" s="1"/>
  <c r="K28" i="1"/>
  <c r="E12" i="3"/>
  <c r="E24" i="3" s="1"/>
  <c r="E12" i="4"/>
  <c r="E23" i="4" s="1"/>
  <c r="I24" i="7"/>
  <c r="I24" i="6"/>
  <c r="I24" i="5"/>
  <c r="I12" i="4"/>
  <c r="I23" i="4" s="1"/>
  <c r="I12" i="3"/>
  <c r="I24" i="3" s="1"/>
  <c r="B28" i="1"/>
  <c r="B27" i="2" s="1"/>
  <c r="B28" i="2" s="1"/>
  <c r="B23" i="1"/>
  <c r="B12" i="2" s="1"/>
  <c r="D23" i="1"/>
  <c r="D12" i="2" s="1"/>
  <c r="D23" i="2" s="1"/>
  <c r="D12" i="3" s="1"/>
  <c r="D24" i="3" s="1"/>
  <c r="D28" i="1"/>
  <c r="D27" i="2" s="1"/>
  <c r="D28" i="2" s="1"/>
  <c r="D28" i="3" s="1"/>
  <c r="D29" i="3" s="1"/>
  <c r="F28" i="2"/>
  <c r="F28" i="3" s="1"/>
  <c r="F29" i="3" s="1"/>
  <c r="M21" i="1"/>
  <c r="M23" i="1" s="1"/>
  <c r="F23" i="1"/>
  <c r="F12" i="2" s="1"/>
  <c r="F23" i="2" s="1"/>
  <c r="F12" i="3" s="1"/>
  <c r="F24" i="3" s="1"/>
  <c r="H23" i="1"/>
  <c r="H12" i="2" s="1"/>
  <c r="H23" i="2" s="1"/>
  <c r="H12" i="3" s="1"/>
  <c r="H24" i="3" s="1"/>
  <c r="H12" i="4" s="1"/>
  <c r="H23" i="4" s="1"/>
  <c r="J23" i="1"/>
  <c r="J12" i="2" s="1"/>
  <c r="J23" i="2" s="1"/>
  <c r="J12" i="3" s="1"/>
  <c r="J24" i="3" s="1"/>
  <c r="J12" i="4" s="1"/>
  <c r="J23" i="4" s="1"/>
  <c r="L23" i="1"/>
  <c r="E28" i="4" l="1"/>
  <c r="E28" i="5" s="1"/>
  <c r="E29" i="5" s="1"/>
  <c r="E12" i="6" s="1"/>
  <c r="E12" i="5"/>
  <c r="E24" i="5" s="1"/>
  <c r="G28" i="7"/>
  <c r="G29" i="7" s="1"/>
  <c r="G12" i="8" s="1"/>
  <c r="G12" i="7"/>
  <c r="G24" i="7" s="1"/>
  <c r="K28" i="7"/>
  <c r="K29" i="7" s="1"/>
  <c r="K12" i="8" s="1"/>
  <c r="K12" i="7"/>
  <c r="K24" i="7" s="1"/>
  <c r="J28" i="7"/>
  <c r="J29" i="7" s="1"/>
  <c r="J12" i="8" s="1"/>
  <c r="J12" i="7"/>
  <c r="J24" i="7" s="1"/>
  <c r="C38" i="14"/>
  <c r="C28" i="4"/>
  <c r="D12" i="4"/>
  <c r="D23" i="4" s="1"/>
  <c r="I35" i="10"/>
  <c r="I31" i="10"/>
  <c r="E24" i="6"/>
  <c r="F12" i="4"/>
  <c r="F23" i="4" s="1"/>
  <c r="D27" i="4"/>
  <c r="D28" i="4" s="1"/>
  <c r="M12" i="2"/>
  <c r="M23" i="2" s="1"/>
  <c r="B23" i="2"/>
  <c r="B12" i="3" s="1"/>
  <c r="I24" i="8"/>
  <c r="I28" i="8"/>
  <c r="I29" i="8" s="1"/>
  <c r="E24" i="7"/>
  <c r="E29" i="7"/>
  <c r="M27" i="2"/>
  <c r="M28" i="1"/>
  <c r="F27" i="4"/>
  <c r="M28" i="2"/>
  <c r="M28" i="3" s="1"/>
  <c r="B28" i="3"/>
  <c r="B29" i="3" s="1"/>
  <c r="I34" i="9"/>
  <c r="I30" i="9"/>
  <c r="F28" i="4" l="1"/>
  <c r="F28" i="5" s="1"/>
  <c r="F29" i="5" s="1"/>
  <c r="F12" i="5"/>
  <c r="F24" i="5" s="1"/>
  <c r="D28" i="5"/>
  <c r="D29" i="5" s="1"/>
  <c r="D12" i="5"/>
  <c r="E12" i="8"/>
  <c r="C12" i="5"/>
  <c r="C24" i="5" s="1"/>
  <c r="C28" i="5"/>
  <c r="C29" i="5" s="1"/>
  <c r="J28" i="8"/>
  <c r="J29" i="8" s="1"/>
  <c r="J12" i="9" s="1"/>
  <c r="J24" i="8"/>
  <c r="K28" i="8"/>
  <c r="K29" i="8" s="1"/>
  <c r="K12" i="9" s="1"/>
  <c r="K24" i="8"/>
  <c r="G28" i="8"/>
  <c r="G29" i="8" s="1"/>
  <c r="G12" i="9" s="1"/>
  <c r="G24" i="8"/>
  <c r="I35" i="9"/>
  <c r="D24" i="5"/>
  <c r="M29" i="3"/>
  <c r="B27" i="4"/>
  <c r="B28" i="4" s="1"/>
  <c r="M12" i="3"/>
  <c r="B24" i="3"/>
  <c r="I36" i="10"/>
  <c r="M28" i="4" l="1"/>
  <c r="B28" i="5"/>
  <c r="B12" i="5"/>
  <c r="C28" i="6"/>
  <c r="C29" i="6" s="1"/>
  <c r="C12" i="6"/>
  <c r="C24" i="6" s="1"/>
  <c r="E28" i="8"/>
  <c r="E29" i="8" s="1"/>
  <c r="E24" i="8"/>
  <c r="D28" i="6"/>
  <c r="D29" i="6" s="1"/>
  <c r="D12" i="6"/>
  <c r="D24" i="6" s="1"/>
  <c r="F28" i="6"/>
  <c r="F29" i="6" s="1"/>
  <c r="F12" i="6"/>
  <c r="F24" i="6" s="1"/>
  <c r="G34" i="9"/>
  <c r="G35" i="9" s="1"/>
  <c r="G12" i="10" s="1"/>
  <c r="G30" i="9"/>
  <c r="K34" i="9"/>
  <c r="K35" i="9" s="1"/>
  <c r="K12" i="10" s="1"/>
  <c r="K30" i="9"/>
  <c r="J34" i="9"/>
  <c r="J35" i="9" s="1"/>
  <c r="J12" i="10" s="1"/>
  <c r="J30" i="9"/>
  <c r="M27" i="4"/>
  <c r="M24" i="3"/>
  <c r="B12" i="4"/>
  <c r="J35" i="10" l="1"/>
  <c r="J36" i="10" s="1"/>
  <c r="J12" i="13" s="1"/>
  <c r="J31" i="10"/>
  <c r="K35" i="10"/>
  <c r="K36" i="10" s="1"/>
  <c r="K12" i="13" s="1"/>
  <c r="K31" i="10"/>
  <c r="G35" i="10"/>
  <c r="G36" i="10" s="1"/>
  <c r="G12" i="13" s="1"/>
  <c r="G31" i="10"/>
  <c r="M28" i="5"/>
  <c r="B29" i="5"/>
  <c r="F28" i="7"/>
  <c r="F29" i="7" s="1"/>
  <c r="F12" i="8" s="1"/>
  <c r="F12" i="7"/>
  <c r="F24" i="7" s="1"/>
  <c r="D12" i="7"/>
  <c r="D24" i="7" s="1"/>
  <c r="D28" i="7"/>
  <c r="D29" i="7" s="1"/>
  <c r="D12" i="8" s="1"/>
  <c r="E12" i="9"/>
  <c r="C28" i="7"/>
  <c r="C29" i="7" s="1"/>
  <c r="C12" i="8" s="1"/>
  <c r="C12" i="7"/>
  <c r="C24" i="7" s="1"/>
  <c r="B24" i="5"/>
  <c r="M12" i="5"/>
  <c r="M24" i="5" s="1"/>
  <c r="B23" i="4"/>
  <c r="M12" i="4"/>
  <c r="M23" i="4" s="1"/>
  <c r="C28" i="8" l="1"/>
  <c r="C29" i="8" s="1"/>
  <c r="C12" i="9" s="1"/>
  <c r="C24" i="8"/>
  <c r="B28" i="6"/>
  <c r="B12" i="6"/>
  <c r="M29" i="5"/>
  <c r="E34" i="9"/>
  <c r="E35" i="9" s="1"/>
  <c r="E12" i="10" s="1"/>
  <c r="E30" i="9"/>
  <c r="D28" i="8"/>
  <c r="D29" i="8" s="1"/>
  <c r="D12" i="9" s="1"/>
  <c r="D24" i="8"/>
  <c r="F28" i="8"/>
  <c r="F29" i="8" s="1"/>
  <c r="F12" i="9" s="1"/>
  <c r="F24" i="8"/>
  <c r="G31" i="13"/>
  <c r="G35" i="13"/>
  <c r="G36" i="13" s="1"/>
  <c r="G12" i="14" s="1"/>
  <c r="G38" i="14" s="1"/>
  <c r="K31" i="13"/>
  <c r="K35" i="13"/>
  <c r="K36" i="13" s="1"/>
  <c r="K12" i="14" s="1"/>
  <c r="K38" i="14" s="1"/>
  <c r="J35" i="13"/>
  <c r="J36" i="13" s="1"/>
  <c r="J12" i="14" s="1"/>
  <c r="J38" i="14" s="1"/>
  <c r="J31" i="13"/>
  <c r="F34" i="9" l="1"/>
  <c r="F35" i="9" s="1"/>
  <c r="F12" i="10" s="1"/>
  <c r="F30" i="9"/>
  <c r="D34" i="9"/>
  <c r="D35" i="9" s="1"/>
  <c r="D12" i="10" s="1"/>
  <c r="D30" i="9"/>
  <c r="E35" i="10"/>
  <c r="E36" i="10" s="1"/>
  <c r="E12" i="13" s="1"/>
  <c r="E31" i="10"/>
  <c r="B24" i="6"/>
  <c r="M24" i="6" s="1"/>
  <c r="M12" i="6"/>
  <c r="B29" i="6"/>
  <c r="M28" i="6"/>
  <c r="C34" i="9"/>
  <c r="C35" i="9" s="1"/>
  <c r="C12" i="10" s="1"/>
  <c r="C30" i="9"/>
  <c r="B12" i="7" l="1"/>
  <c r="B28" i="7"/>
  <c r="M29" i="6"/>
  <c r="C35" i="10"/>
  <c r="C36" i="10" s="1"/>
  <c r="C31" i="10"/>
  <c r="E35" i="13"/>
  <c r="E36" i="13" s="1"/>
  <c r="E12" i="14" s="1"/>
  <c r="E38" i="14" s="1"/>
  <c r="E31" i="13"/>
  <c r="D35" i="10"/>
  <c r="D36" i="10" s="1"/>
  <c r="D12" i="13" s="1"/>
  <c r="D31" i="10"/>
  <c r="F35" i="10"/>
  <c r="F36" i="10" s="1"/>
  <c r="F12" i="13" s="1"/>
  <c r="F31" i="10"/>
  <c r="F31" i="13" l="1"/>
  <c r="F35" i="13"/>
  <c r="F36" i="13" s="1"/>
  <c r="F12" i="14" s="1"/>
  <c r="F38" i="14" s="1"/>
  <c r="B29" i="7"/>
  <c r="M28" i="7"/>
  <c r="D35" i="13"/>
  <c r="D36" i="13" s="1"/>
  <c r="D12" i="14" s="1"/>
  <c r="D38" i="14" s="1"/>
  <c r="D31" i="13"/>
  <c r="B24" i="7"/>
  <c r="M24" i="7" s="1"/>
  <c r="M12" i="7"/>
  <c r="B12" i="8" l="1"/>
  <c r="M29" i="7"/>
  <c r="B28" i="8" l="1"/>
  <c r="B24" i="8"/>
  <c r="M24" i="8" s="1"/>
  <c r="M12" i="8"/>
  <c r="B29" i="8" l="1"/>
  <c r="M28" i="8"/>
  <c r="B12" i="9" l="1"/>
  <c r="M29" i="8"/>
  <c r="B34" i="9" l="1"/>
  <c r="B30" i="9"/>
  <c r="M30" i="9" s="1"/>
  <c r="M12" i="9"/>
  <c r="B35" i="9" l="1"/>
  <c r="M34" i="9"/>
  <c r="B12" i="10" l="1"/>
  <c r="M35" i="9"/>
  <c r="B35" i="10" l="1"/>
  <c r="B31" i="10"/>
  <c r="M31" i="10" s="1"/>
  <c r="M12" i="10"/>
  <c r="B36" i="10" l="1"/>
  <c r="M35" i="10"/>
  <c r="B12" i="13" l="1"/>
  <c r="M36" i="10"/>
  <c r="B35" i="13" l="1"/>
  <c r="B31" i="13"/>
  <c r="M31" i="13" s="1"/>
  <c r="M12" i="13"/>
  <c r="B36" i="13" l="1"/>
  <c r="M35" i="13"/>
  <c r="B12" i="14" l="1"/>
  <c r="M36" i="13"/>
  <c r="B38" i="14" l="1"/>
  <c r="M38" i="14" s="1"/>
  <c r="M12" i="14"/>
</calcChain>
</file>

<file path=xl/sharedStrings.xml><?xml version="1.0" encoding="utf-8"?>
<sst xmlns="http://schemas.openxmlformats.org/spreadsheetml/2006/main" count="319" uniqueCount="103">
  <si>
    <t>(назва установи)</t>
  </si>
  <si>
    <t xml:space="preserve">Ідентифікаційний </t>
  </si>
  <si>
    <t>код за ЄДРПОУ</t>
  </si>
  <si>
    <t>КАРТКА  АНАЛІТИЧНОГО  ОБЛІКУ  КАСОВИХ  ВИДАТКІВ (ЗАГАЛЬНИЙ ФОНД)</t>
  </si>
  <si>
    <t xml:space="preserve">Код програмної класифікації   </t>
  </si>
  <si>
    <t>Вид коштів   0</t>
  </si>
  <si>
    <t>Дата виписки органу Державного казначейства</t>
  </si>
  <si>
    <t>Видатки за кодами економічної класифікації</t>
  </si>
  <si>
    <t>Разом:</t>
  </si>
  <si>
    <t>споч.року</t>
  </si>
  <si>
    <t>за м-ц</t>
  </si>
  <si>
    <t>с нач год</t>
  </si>
  <si>
    <t>план</t>
  </si>
  <si>
    <t>остаток</t>
  </si>
  <si>
    <t>Директор</t>
  </si>
  <si>
    <t>січень 2021</t>
  </si>
  <si>
    <t xml:space="preserve">Гол бухг </t>
  </si>
  <si>
    <t>Лютий 2021</t>
  </si>
  <si>
    <t>Вид коштів   06</t>
  </si>
  <si>
    <t>Березень 2021 р.</t>
  </si>
  <si>
    <t>ТОВ Титан</t>
  </si>
  <si>
    <t>Директор                                                  Ганна ЛУПОНОС</t>
  </si>
  <si>
    <t>Гол.бухг.                                                 Олена ШАВЛОВСЬКА</t>
  </si>
  <si>
    <t>Квітень 2021</t>
  </si>
  <si>
    <t xml:space="preserve">                                    Олена ШАВЛОВСЬКА</t>
  </si>
  <si>
    <t xml:space="preserve">                                    Ганна ЛУПОНОС</t>
  </si>
  <si>
    <t>Травень  2021</t>
  </si>
  <si>
    <t>Червень 2021</t>
  </si>
  <si>
    <t>КУ Центр фін-стат.монітор</t>
  </si>
  <si>
    <t>Липень 2021</t>
  </si>
  <si>
    <t>Серпень 2021</t>
  </si>
  <si>
    <t>Вересень  2021</t>
  </si>
  <si>
    <t xml:space="preserve">  Жовтень  2021</t>
  </si>
  <si>
    <t>Листопад    2021</t>
  </si>
  <si>
    <t>Грудень   2021</t>
  </si>
  <si>
    <t>ФОП Діденко</t>
  </si>
  <si>
    <t>Альянс</t>
  </si>
  <si>
    <t>з/п Місцевий бюдж.</t>
  </si>
  <si>
    <t>З/п загальног фонду</t>
  </si>
  <si>
    <t>З/п Загальног фонду</t>
  </si>
  <si>
    <t>з/п загальний фонд</t>
  </si>
  <si>
    <t>ТОВ Асік ПРО</t>
  </si>
  <si>
    <t>ТОВ Одеські електромережі</t>
  </si>
  <si>
    <t>ФОП Бурулько</t>
  </si>
  <si>
    <t>КП Кілійська друкарня</t>
  </si>
  <si>
    <t xml:space="preserve">СПДФО Топал </t>
  </si>
  <si>
    <t>КП Новосел.комунгосп</t>
  </si>
  <si>
    <t>з/п Загального фонду</t>
  </si>
  <si>
    <t>Новоселівс.сільскомун</t>
  </si>
  <si>
    <t>ФОП Севакіна</t>
  </si>
  <si>
    <t>з/п  Загального фонда</t>
  </si>
  <si>
    <t>ФОП Фенікс -Інком</t>
  </si>
  <si>
    <t>Одеські обленергопост</t>
  </si>
  <si>
    <t>ТОВ Лад</t>
  </si>
  <si>
    <t>з/п Загальний фонд</t>
  </si>
  <si>
    <t>ФОП Покора</t>
  </si>
  <si>
    <t>Одеські обленергрпост</t>
  </si>
  <si>
    <t>ФОП Фенікс-Інком</t>
  </si>
  <si>
    <t>ФОП Майтвечук</t>
  </si>
  <si>
    <t>ТОВ ТИТАН</t>
  </si>
  <si>
    <t>ТОВ ЛАД</t>
  </si>
  <si>
    <t>КП Управління копіт.будів</t>
  </si>
  <si>
    <t>Одеські електромережі</t>
  </si>
  <si>
    <t>ДУ Одеські ОЦКПХ МОЗ</t>
  </si>
  <si>
    <t>ФОП Фенікс-інком</t>
  </si>
  <si>
    <t>КП Новоселівсілком</t>
  </si>
  <si>
    <t>ТОВ ТК ПОЖСОЮЗ</t>
  </si>
  <si>
    <t>ФОП Мойтвечук</t>
  </si>
  <si>
    <t>з/п Місцевого фонду</t>
  </si>
  <si>
    <t>Фенікс-інком</t>
  </si>
  <si>
    <t>ТОВ лад</t>
  </si>
  <si>
    <t>Одеські електромереж</t>
  </si>
  <si>
    <t>КНПКілійська багатопроф лікар</t>
  </si>
  <si>
    <t>ФОП Іванов</t>
  </si>
  <si>
    <t>ФОП Недельчев</t>
  </si>
  <si>
    <t>Оболенергопост.ком</t>
  </si>
  <si>
    <t>Одеські.електро.мереж.</t>
  </si>
  <si>
    <t>Новоселівський ЗДО "СОНЕЧКО"</t>
  </si>
  <si>
    <t>35990492</t>
  </si>
  <si>
    <t>Дойна АНТОНОВА</t>
  </si>
  <si>
    <t>Олена ПУЙЧЕСКУ</t>
  </si>
  <si>
    <t>Новоселівський ЗДО ЯСЛА-САДОК "СОНЕЧКО"</t>
  </si>
  <si>
    <t>Новоселівський ЗДО "Сонечко"</t>
  </si>
  <si>
    <t>Новоселівський ЗДО"СОНЕЧКО"</t>
  </si>
  <si>
    <t xml:space="preserve">Гол бухг      </t>
  </si>
  <si>
    <t>АНТОНОВА</t>
  </si>
  <si>
    <t>ПУЙЧЕСКУ</t>
  </si>
  <si>
    <t xml:space="preserve">         Олена    </t>
  </si>
  <si>
    <t xml:space="preserve">         Дойна</t>
  </si>
  <si>
    <t xml:space="preserve">                              </t>
  </si>
  <si>
    <t xml:space="preserve">                            </t>
  </si>
  <si>
    <t xml:space="preserve">          Дойна</t>
  </si>
  <si>
    <t xml:space="preserve">         Олена       </t>
  </si>
  <si>
    <t>Новоселівський ЗДО ясла-садок "СОНЕЧКО"</t>
  </si>
  <si>
    <t xml:space="preserve">                                  Дойна АНТОНОВА</t>
  </si>
  <si>
    <t xml:space="preserve">                                  Олена ПУЙЧЕСКУ</t>
  </si>
  <si>
    <t>Новоселівський ЗДО ясла-садок"СОНЕЧКО"</t>
  </si>
  <si>
    <t xml:space="preserve">                                    Дойна АНТОНОВА</t>
  </si>
  <si>
    <t xml:space="preserve">                                    Олена ПУЙЧЕСКУ</t>
  </si>
  <si>
    <t>Новоселівський ЗДО  ясла-садо"СОНЕЧКО"</t>
  </si>
  <si>
    <t>НОВОСЕЛІВСЬКИЙ ЗДО ясла-садок"СОНЕЧКО"</t>
  </si>
  <si>
    <t xml:space="preserve">                                     Дойна АНТОНОВА</t>
  </si>
  <si>
    <t xml:space="preserve">                                   Дойна АНТОНОВА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</si>
</sst>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b/>
      <sz val="9"/>
      <color indexed="12"/>
      <name val="Arial Cyr"/>
      <family val="2"/>
      <charset val="204"/>
    </font>
    <font>
      <b/>
      <sz val="12"/>
      <color indexed="12"/>
      <name val="Arial Cyr"/>
      <family val="2"/>
      <charset val="204"/>
    </font>
    <font>
      <sz val="8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color indexed="56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i/>
      <sz val="10"/>
      <color indexed="12"/>
      <name val="Arial Cyr"/>
      <charset val="204"/>
    </font>
    <font>
      <b/>
      <sz val="10"/>
      <color indexed="12"/>
      <name val="Arial Cyr"/>
      <charset val="204"/>
    </font>
    <font>
      <b/>
      <sz val="10"/>
      <color indexed="16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b/>
      <sz val="8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3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Protection="1">
      <protection locked="0"/>
    </xf>
    <xf numFmtId="49" fontId="4" fillId="0" borderId="0" xfId="0" applyNumberFormat="1" applyFont="1" applyBorder="1"/>
    <xf numFmtId="0" fontId="4" fillId="0" borderId="0" xfId="0" applyFont="1"/>
    <xf numFmtId="49" fontId="3" fillId="0" borderId="0" xfId="0" applyNumberFormat="1" applyFont="1" applyProtection="1">
      <protection locked="0"/>
    </xf>
    <xf numFmtId="49" fontId="4" fillId="0" borderId="0" xfId="0" applyNumberFormat="1" applyFont="1"/>
    <xf numFmtId="49" fontId="3" fillId="0" borderId="0" xfId="0" applyNumberFormat="1" applyFont="1" applyAlignment="1" applyProtection="1">
      <alignment horizontal="left"/>
      <protection locked="0"/>
    </xf>
    <xf numFmtId="2" fontId="3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3" fillId="0" borderId="0" xfId="0" applyFont="1"/>
    <xf numFmtId="49" fontId="4" fillId="0" borderId="0" xfId="0" applyNumberFormat="1" applyFont="1" applyAlignment="1" applyProtection="1">
      <alignment horizontal="left"/>
      <protection locked="0"/>
    </xf>
    <xf numFmtId="2" fontId="6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Border="1" applyAlignment="1"/>
    <xf numFmtId="49" fontId="7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wrapText="1"/>
    </xf>
    <xf numFmtId="2" fontId="12" fillId="0" borderId="12" xfId="0" applyNumberFormat="1" applyFont="1" applyBorder="1"/>
    <xf numFmtId="2" fontId="12" fillId="0" borderId="13" xfId="0" applyNumberFormat="1" applyFont="1" applyBorder="1"/>
    <xf numFmtId="14" fontId="13" fillId="0" borderId="9" xfId="0" applyNumberFormat="1" applyFont="1" applyBorder="1" applyAlignment="1">
      <alignment horizontal="center"/>
    </xf>
    <xf numFmtId="2" fontId="13" fillId="0" borderId="14" xfId="0" applyNumberFormat="1" applyFont="1" applyBorder="1"/>
    <xf numFmtId="0" fontId="13" fillId="0" borderId="14" xfId="0" applyFont="1" applyBorder="1"/>
    <xf numFmtId="0" fontId="13" fillId="0" borderId="9" xfId="0" applyFont="1" applyBorder="1"/>
    <xf numFmtId="2" fontId="14" fillId="0" borderId="14" xfId="0" applyNumberFormat="1" applyFont="1" applyBorder="1"/>
    <xf numFmtId="2" fontId="13" fillId="0" borderId="9" xfId="0" applyNumberFormat="1" applyFont="1" applyBorder="1"/>
    <xf numFmtId="14" fontId="13" fillId="0" borderId="9" xfId="0" applyNumberFormat="1" applyFont="1" applyBorder="1" applyAlignment="1">
      <alignment horizontal="center" wrapText="1"/>
    </xf>
    <xf numFmtId="2" fontId="0" fillId="0" borderId="0" xfId="0" applyNumberFormat="1"/>
    <xf numFmtId="2" fontId="4" fillId="0" borderId="9" xfId="0" applyNumberFormat="1" applyFont="1" applyBorder="1"/>
    <xf numFmtId="14" fontId="13" fillId="0" borderId="16" xfId="0" applyNumberFormat="1" applyFont="1" applyBorder="1" applyAlignment="1">
      <alignment horizontal="center" wrapText="1"/>
    </xf>
    <xf numFmtId="2" fontId="13" fillId="0" borderId="15" xfId="0" applyNumberFormat="1" applyFont="1" applyBorder="1"/>
    <xf numFmtId="0" fontId="13" fillId="0" borderId="15" xfId="0" applyFont="1" applyBorder="1"/>
    <xf numFmtId="14" fontId="13" fillId="0" borderId="17" xfId="0" applyNumberFormat="1" applyFont="1" applyBorder="1" applyAlignment="1">
      <alignment horizontal="center" wrapText="1"/>
    </xf>
    <xf numFmtId="2" fontId="13" fillId="0" borderId="18" xfId="0" applyNumberFormat="1" applyFont="1" applyBorder="1"/>
    <xf numFmtId="0" fontId="13" fillId="0" borderId="18" xfId="0" applyFont="1" applyBorder="1"/>
    <xf numFmtId="14" fontId="15" fillId="0" borderId="11" xfId="0" applyNumberFormat="1" applyFont="1" applyBorder="1" applyAlignment="1">
      <alignment horizontal="center"/>
    </xf>
    <xf numFmtId="2" fontId="16" fillId="0" borderId="12" xfId="0" applyNumberFormat="1" applyFont="1" applyBorder="1"/>
    <xf numFmtId="14" fontId="9" fillId="0" borderId="14" xfId="0" applyNumberFormat="1" applyFont="1" applyBorder="1" applyAlignment="1">
      <alignment horizontal="center"/>
    </xf>
    <xf numFmtId="2" fontId="9" fillId="0" borderId="14" xfId="0" applyNumberFormat="1" applyFont="1" applyBorder="1"/>
    <xf numFmtId="0" fontId="9" fillId="0" borderId="14" xfId="0" applyFont="1" applyBorder="1"/>
    <xf numFmtId="0" fontId="17" fillId="0" borderId="11" xfId="0" applyFont="1" applyBorder="1" applyAlignment="1">
      <alignment horizontal="left" vertical="center"/>
    </xf>
    <xf numFmtId="2" fontId="17" fillId="0" borderId="12" xfId="0" applyNumberFormat="1" applyFont="1" applyBorder="1"/>
    <xf numFmtId="2" fontId="17" fillId="0" borderId="13" xfId="0" applyNumberFormat="1" applyFont="1" applyBorder="1"/>
    <xf numFmtId="2" fontId="14" fillId="0" borderId="0" xfId="0" applyNumberFormat="1" applyFont="1"/>
    <xf numFmtId="0" fontId="9" fillId="0" borderId="0" xfId="0" applyFont="1"/>
    <xf numFmtId="2" fontId="9" fillId="0" borderId="0" xfId="0" applyNumberFormat="1" applyFont="1"/>
    <xf numFmtId="2" fontId="9" fillId="2" borderId="0" xfId="0" applyNumberFormat="1" applyFont="1" applyFill="1"/>
    <xf numFmtId="0" fontId="9" fillId="2" borderId="0" xfId="0" applyFont="1" applyFill="1"/>
    <xf numFmtId="0" fontId="0" fillId="2" borderId="0" xfId="0" applyFill="1"/>
    <xf numFmtId="49" fontId="3" fillId="0" borderId="0" xfId="0" applyNumberFormat="1" applyFont="1" applyAlignment="1" applyProtection="1">
      <alignment horizontal="left"/>
      <protection locked="0"/>
    </xf>
    <xf numFmtId="0" fontId="11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left"/>
      <protection locked="0"/>
    </xf>
    <xf numFmtId="14" fontId="20" fillId="0" borderId="9" xfId="0" applyNumberFormat="1" applyFont="1" applyBorder="1" applyAlignment="1">
      <alignment horizontal="center" wrapText="1"/>
    </xf>
    <xf numFmtId="14" fontId="5" fillId="0" borderId="16" xfId="0" applyNumberFormat="1" applyFont="1" applyBorder="1" applyAlignment="1">
      <alignment horizontal="center" wrapText="1"/>
    </xf>
    <xf numFmtId="14" fontId="21" fillId="0" borderId="17" xfId="0" applyNumberFormat="1" applyFont="1" applyBorder="1" applyAlignment="1">
      <alignment horizontal="center" wrapText="1"/>
    </xf>
    <xf numFmtId="2" fontId="4" fillId="0" borderId="14" xfId="0" applyNumberFormat="1" applyFont="1" applyBorder="1"/>
    <xf numFmtId="49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4" fontId="9" fillId="0" borderId="17" xfId="0" applyNumberFormat="1" applyFont="1" applyBorder="1" applyAlignment="1">
      <alignment horizontal="center" wrapText="1"/>
    </xf>
    <xf numFmtId="49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4" fontId="15" fillId="0" borderId="20" xfId="0" applyNumberFormat="1" applyFont="1" applyBorder="1" applyAlignment="1">
      <alignment horizontal="center"/>
    </xf>
    <xf numFmtId="2" fontId="16" fillId="0" borderId="18" xfId="0" applyNumberFormat="1" applyFont="1" applyBorder="1"/>
    <xf numFmtId="49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4" fontId="5" fillId="0" borderId="9" xfId="0" applyNumberFormat="1" applyFont="1" applyBorder="1" applyAlignment="1">
      <alignment horizontal="center" wrapText="1"/>
    </xf>
    <xf numFmtId="0" fontId="0" fillId="4" borderId="0" xfId="0" applyFill="1"/>
    <xf numFmtId="2" fontId="0" fillId="4" borderId="0" xfId="0" applyNumberFormat="1" applyFill="1"/>
    <xf numFmtId="14" fontId="5" fillId="0" borderId="9" xfId="0" applyNumberFormat="1" applyFont="1" applyBorder="1" applyAlignment="1">
      <alignment horizontal="center"/>
    </xf>
    <xf numFmtId="14" fontId="9" fillId="0" borderId="16" xfId="0" applyNumberFormat="1" applyFont="1" applyBorder="1" applyAlignment="1">
      <alignment horizontal="center" wrapText="1"/>
    </xf>
    <xf numFmtId="14" fontId="21" fillId="0" borderId="16" xfId="0" applyNumberFormat="1" applyFont="1" applyBorder="1" applyAlignment="1">
      <alignment horizontal="center" wrapText="1"/>
    </xf>
    <xf numFmtId="14" fontId="9" fillId="0" borderId="9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3" fillId="0" borderId="0" xfId="0" applyNumberFormat="1" applyFont="1" applyAlignment="1" applyProtection="1">
      <alignment horizontal="left"/>
      <protection locked="0"/>
    </xf>
    <xf numFmtId="0" fontId="5" fillId="0" borderId="2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17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13">
    <cellStyle name="Денежный 2" xfId="1"/>
    <cellStyle name="Денежный 3" xfId="2"/>
    <cellStyle name="Обычный" xfId="0" builtinId="0"/>
    <cellStyle name="Обычный 2" xfId="3"/>
    <cellStyle name="Обычный 3" xfId="4"/>
    <cellStyle name="Обычный 3 2" xfId="5"/>
    <cellStyle name="Обычный 3_кас. рас. август 2018 xls_file(69)" xfId="6"/>
    <cellStyle name="Примечание 2" xfId="7"/>
    <cellStyle name="Процентный 2" xfId="8"/>
    <cellStyle name="Процентный 3" xfId="9"/>
    <cellStyle name="Стиль 1" xfId="10"/>
    <cellStyle name="Финансовый 2" xfId="11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50"/>
  <sheetViews>
    <sheetView tabSelected="1" topLeftCell="A12" zoomScaleNormal="120" workbookViewId="0">
      <selection activeCell="G49" sqref="G49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83" t="s">
        <v>96</v>
      </c>
      <c r="B1" s="83"/>
      <c r="C1" s="83"/>
      <c r="D1" s="83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75"/>
      <c r="M2" s="75"/>
    </row>
    <row r="3" spans="1:15">
      <c r="A3" s="5"/>
      <c r="B3" s="4"/>
      <c r="C3" s="4"/>
      <c r="D3" s="7"/>
      <c r="E3" s="4"/>
      <c r="F3" s="4"/>
      <c r="G3" s="4"/>
      <c r="H3" s="5"/>
      <c r="I3" s="75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87" t="s">
        <v>78</v>
      </c>
      <c r="C5" s="88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34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Листопад!B36+49965.25</f>
        <v>89409.5</v>
      </c>
      <c r="C12" s="28">
        <v>20559.52</v>
      </c>
      <c r="D12" s="28">
        <f>Листопад!D36</f>
        <v>81827.5</v>
      </c>
      <c r="E12" s="28">
        <f>Листопад!E36</f>
        <v>400</v>
      </c>
      <c r="F12" s="28">
        <f>Листопад!F36</f>
        <v>75094.349999999991</v>
      </c>
      <c r="G12" s="28">
        <f>Листопад!G36</f>
        <v>5512.0999999999985</v>
      </c>
      <c r="H12" s="28">
        <v>0</v>
      </c>
      <c r="I12" s="28">
        <v>0</v>
      </c>
      <c r="J12" s="28">
        <f>Листопад!J36</f>
        <v>3162.36</v>
      </c>
      <c r="K12" s="28">
        <f>Листопад!K36</f>
        <v>24622.110000000011</v>
      </c>
      <c r="L12" s="28"/>
      <c r="M12" s="29">
        <f>SUM(B12:L12)</f>
        <v>300587.43999999994</v>
      </c>
    </row>
    <row r="13" spans="1:15" ht="14.25">
      <c r="A13" s="30" t="s">
        <v>68</v>
      </c>
      <c r="B13" s="31">
        <v>89409.5</v>
      </c>
      <c r="C13" s="32">
        <v>20559.52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8" si="0">SUM(B13:L13)</f>
        <v>109969.02</v>
      </c>
    </row>
    <row r="14" spans="1:15" ht="14.25">
      <c r="A14" s="30" t="s">
        <v>20</v>
      </c>
      <c r="B14" s="31"/>
      <c r="C14" s="31"/>
      <c r="D14" s="31"/>
      <c r="E14" s="32"/>
      <c r="F14" s="32">
        <f>2021.15+1716.92+299.99</f>
        <v>4038.0600000000004</v>
      </c>
      <c r="G14" s="33"/>
      <c r="H14" s="33"/>
      <c r="I14" s="33"/>
      <c r="J14" s="33"/>
      <c r="K14" s="33"/>
      <c r="L14" s="33"/>
      <c r="M14" s="34">
        <f t="shared" si="0"/>
        <v>4038.0600000000004</v>
      </c>
      <c r="O14" s="37"/>
    </row>
    <row r="15" spans="1:15" ht="14.25">
      <c r="A15" s="30" t="s">
        <v>58</v>
      </c>
      <c r="B15" s="31"/>
      <c r="C15" s="31"/>
      <c r="D15" s="31"/>
      <c r="E15" s="32"/>
      <c r="F15" s="32">
        <f>1177.33+755.61+200+210+190</f>
        <v>2532.94</v>
      </c>
      <c r="G15" s="33"/>
      <c r="H15" s="33"/>
      <c r="I15" s="33"/>
      <c r="J15" s="33"/>
      <c r="K15" s="33"/>
      <c r="L15" s="33"/>
      <c r="M15" s="34"/>
      <c r="O15" s="37"/>
    </row>
    <row r="16" spans="1:15" ht="14.25">
      <c r="A16" s="30" t="s">
        <v>64</v>
      </c>
      <c r="B16" s="31"/>
      <c r="C16" s="31"/>
      <c r="D16" s="31"/>
      <c r="E16" s="32"/>
      <c r="F16" s="32">
        <f>930+4630.83+455.81+2328.48+487.77</f>
        <v>8832.8900000000012</v>
      </c>
      <c r="G16" s="33"/>
      <c r="H16" s="33"/>
      <c r="I16" s="33"/>
      <c r="J16" s="33"/>
      <c r="K16" s="33"/>
      <c r="L16" s="33"/>
      <c r="M16" s="34">
        <f t="shared" si="0"/>
        <v>8832.8900000000012</v>
      </c>
    </row>
    <row r="17" spans="1:13" ht="18" customHeight="1">
      <c r="A17" s="39" t="s">
        <v>73</v>
      </c>
      <c r="B17" s="40"/>
      <c r="C17" s="41"/>
      <c r="D17" s="40"/>
      <c r="E17" s="41"/>
      <c r="F17" s="41">
        <f>399.98+38.39+531.61</f>
        <v>969.98</v>
      </c>
      <c r="G17" s="41"/>
      <c r="H17" s="41"/>
      <c r="I17" s="41"/>
      <c r="J17" s="41"/>
      <c r="K17" s="41"/>
      <c r="L17" s="41"/>
      <c r="M17" s="38">
        <f t="shared" si="0"/>
        <v>969.98</v>
      </c>
    </row>
    <row r="18" spans="1:13" ht="14.25">
      <c r="A18" s="62" t="s">
        <v>44</v>
      </c>
      <c r="B18" s="35"/>
      <c r="C18" s="33"/>
      <c r="D18" s="35">
        <f>1054.75+978.25</f>
        <v>2033</v>
      </c>
      <c r="E18" s="33"/>
      <c r="F18" s="33"/>
      <c r="G18" s="33"/>
      <c r="H18" s="33"/>
      <c r="I18" s="33"/>
      <c r="J18" s="33"/>
      <c r="K18" s="33"/>
      <c r="L18" s="33"/>
      <c r="M18" s="38">
        <f t="shared" si="0"/>
        <v>2033</v>
      </c>
    </row>
    <row r="19" spans="1:13" ht="18.75" customHeight="1">
      <c r="A19" s="36" t="s">
        <v>76</v>
      </c>
      <c r="B19" s="35"/>
      <c r="C19" s="33"/>
      <c r="D19" s="35"/>
      <c r="E19" s="33"/>
      <c r="F19" s="33"/>
      <c r="G19" s="33"/>
      <c r="H19" s="33"/>
      <c r="I19" s="33"/>
      <c r="J19" s="33"/>
      <c r="K19" s="33">
        <v>19786.509999999998</v>
      </c>
      <c r="L19" s="33"/>
      <c r="M19" s="38">
        <f t="shared" si="0"/>
        <v>19786.509999999998</v>
      </c>
    </row>
    <row r="20" spans="1:13" ht="12.75" customHeight="1">
      <c r="A20" s="76"/>
      <c r="B20" s="35"/>
      <c r="C20" s="33"/>
      <c r="D20" s="35"/>
      <c r="E20" s="33"/>
      <c r="F20" s="33"/>
      <c r="G20" s="33"/>
      <c r="H20" s="33"/>
      <c r="I20" s="33"/>
      <c r="J20" s="33"/>
      <c r="K20" s="33"/>
      <c r="L20" s="33"/>
      <c r="M20" s="38">
        <f t="shared" si="0"/>
        <v>0</v>
      </c>
    </row>
    <row r="21" spans="1:13" ht="23.25" hidden="1" customHeight="1">
      <c r="A21" s="76"/>
      <c r="B21" s="35"/>
      <c r="C21" s="33"/>
      <c r="D21" s="35"/>
      <c r="E21" s="33"/>
      <c r="F21" s="33"/>
      <c r="G21" s="33"/>
      <c r="H21" s="33"/>
      <c r="I21" s="33"/>
      <c r="J21" s="33"/>
      <c r="K21" s="33"/>
      <c r="L21" s="33"/>
      <c r="M21" s="38">
        <f t="shared" si="0"/>
        <v>0</v>
      </c>
    </row>
    <row r="22" spans="1:13" ht="18" hidden="1" customHeight="1">
      <c r="A22" s="36"/>
      <c r="B22" s="35"/>
      <c r="C22" s="33"/>
      <c r="D22" s="35"/>
      <c r="E22" s="33"/>
      <c r="F22" s="33"/>
      <c r="G22" s="33"/>
      <c r="H22" s="33"/>
      <c r="I22" s="33"/>
      <c r="J22" s="33"/>
      <c r="K22" s="33"/>
      <c r="L22" s="33"/>
      <c r="M22" s="38">
        <f t="shared" si="0"/>
        <v>0</v>
      </c>
    </row>
    <row r="23" spans="1:13" ht="20.25" hidden="1" customHeight="1">
      <c r="A23" s="36"/>
      <c r="B23" s="35"/>
      <c r="C23" s="33"/>
      <c r="D23" s="35"/>
      <c r="E23" s="33"/>
      <c r="F23" s="33"/>
      <c r="G23" s="33"/>
      <c r="H23" s="33"/>
      <c r="I23" s="33"/>
      <c r="J23" s="33"/>
      <c r="K23" s="33"/>
      <c r="L23" s="33"/>
      <c r="M23" s="38">
        <f t="shared" si="0"/>
        <v>0</v>
      </c>
    </row>
    <row r="24" spans="1:13" ht="26.25" hidden="1" customHeight="1">
      <c r="A24" s="62"/>
      <c r="B24" s="35"/>
      <c r="C24" s="33"/>
      <c r="D24" s="35"/>
      <c r="E24" s="33"/>
      <c r="F24" s="33"/>
      <c r="G24" s="33"/>
      <c r="H24" s="33"/>
      <c r="I24" s="33"/>
      <c r="J24" s="33"/>
      <c r="K24" s="33"/>
      <c r="L24" s="33"/>
      <c r="M24" s="38">
        <f t="shared" si="0"/>
        <v>0</v>
      </c>
    </row>
    <row r="25" spans="1:13" ht="16.5" hidden="1" customHeight="1">
      <c r="A25" s="36"/>
      <c r="B25" s="35"/>
      <c r="C25" s="33"/>
      <c r="D25" s="35"/>
      <c r="E25" s="33"/>
      <c r="F25" s="33"/>
      <c r="G25" s="33"/>
      <c r="H25" s="33"/>
      <c r="I25" s="33"/>
      <c r="J25" s="33"/>
      <c r="K25" s="33"/>
      <c r="L25" s="33"/>
      <c r="M25" s="38">
        <f t="shared" si="0"/>
        <v>0</v>
      </c>
    </row>
    <row r="26" spans="1:13" ht="18" hidden="1" customHeight="1">
      <c r="A26" s="36"/>
      <c r="B26" s="35"/>
      <c r="C26" s="33"/>
      <c r="D26" s="35"/>
      <c r="E26" s="33"/>
      <c r="F26" s="33"/>
      <c r="G26" s="33"/>
      <c r="H26" s="33"/>
      <c r="I26" s="33"/>
      <c r="J26" s="33"/>
      <c r="K26" s="33"/>
      <c r="L26" s="33"/>
      <c r="M26" s="38">
        <f t="shared" si="0"/>
        <v>0</v>
      </c>
    </row>
    <row r="27" spans="1:13" ht="17.25" hidden="1" customHeight="1">
      <c r="A27" s="36"/>
      <c r="B27" s="35"/>
      <c r="C27" s="33"/>
      <c r="D27" s="35"/>
      <c r="E27" s="33"/>
      <c r="F27" s="33"/>
      <c r="G27" s="33"/>
      <c r="H27" s="33"/>
      <c r="I27" s="33"/>
      <c r="J27" s="33"/>
      <c r="K27" s="33"/>
      <c r="L27" s="33"/>
      <c r="M27" s="38">
        <f t="shared" si="0"/>
        <v>0</v>
      </c>
    </row>
    <row r="28" spans="1:13" ht="17.25" hidden="1" customHeight="1">
      <c r="A28" s="36"/>
      <c r="B28" s="35"/>
      <c r="C28" s="33"/>
      <c r="D28" s="35"/>
      <c r="E28" s="33"/>
      <c r="F28" s="33"/>
      <c r="G28" s="33"/>
      <c r="H28" s="33"/>
      <c r="I28" s="33"/>
      <c r="J28" s="33"/>
      <c r="K28" s="33"/>
      <c r="L28" s="33"/>
      <c r="M28" s="38">
        <f t="shared" si="0"/>
        <v>0</v>
      </c>
    </row>
    <row r="29" spans="1:13" ht="12" customHeight="1" thickBot="1">
      <c r="A29" s="36"/>
      <c r="B29" s="35"/>
      <c r="C29" s="33"/>
      <c r="D29" s="35"/>
      <c r="E29" s="33"/>
      <c r="F29" s="33"/>
      <c r="G29" s="33"/>
      <c r="H29" s="33"/>
      <c r="I29" s="33"/>
      <c r="J29" s="33"/>
      <c r="K29" s="33"/>
      <c r="L29" s="33"/>
      <c r="M29" s="38"/>
    </row>
    <row r="30" spans="1:13" ht="17.25" hidden="1" customHeight="1" thickBot="1">
      <c r="A30" s="36"/>
      <c r="B30" s="35"/>
      <c r="C30" s="33"/>
      <c r="D30" s="35"/>
      <c r="E30" s="33"/>
      <c r="F30" s="33"/>
      <c r="G30" s="33"/>
      <c r="H30" s="33"/>
      <c r="I30" s="33"/>
      <c r="J30" s="33"/>
      <c r="K30" s="33"/>
      <c r="L30" s="33"/>
      <c r="M30" s="38"/>
    </row>
    <row r="31" spans="1:13" ht="17.25" hidden="1" customHeight="1" thickBot="1">
      <c r="A31" s="36"/>
      <c r="B31" s="35"/>
      <c r="C31" s="33"/>
      <c r="D31" s="35"/>
      <c r="E31" s="33"/>
      <c r="F31" s="33"/>
      <c r="G31" s="33"/>
      <c r="H31" s="33"/>
      <c r="I31" s="33"/>
      <c r="J31" s="33"/>
      <c r="K31" s="33"/>
      <c r="L31" s="33"/>
      <c r="M31" s="38"/>
    </row>
    <row r="32" spans="1:13" ht="17.25" hidden="1" customHeight="1" thickBot="1">
      <c r="A32" s="36"/>
      <c r="B32" s="35"/>
      <c r="C32" s="33"/>
      <c r="D32" s="35"/>
      <c r="E32" s="33"/>
      <c r="F32" s="33"/>
      <c r="G32" s="33"/>
      <c r="H32" s="33"/>
      <c r="I32" s="33"/>
      <c r="J32" s="33"/>
      <c r="K32" s="33"/>
      <c r="L32" s="33"/>
      <c r="M32" s="38"/>
    </row>
    <row r="33" spans="1:14" ht="17.25" hidden="1" customHeight="1" thickBot="1">
      <c r="A33" s="36"/>
      <c r="B33" s="35"/>
      <c r="C33" s="33"/>
      <c r="D33" s="35"/>
      <c r="E33" s="33"/>
      <c r="F33" s="33"/>
      <c r="G33" s="33"/>
      <c r="H33" s="33"/>
      <c r="I33" s="33"/>
      <c r="J33" s="33"/>
      <c r="K33" s="33"/>
      <c r="L33" s="33"/>
      <c r="M33" s="38"/>
    </row>
    <row r="34" spans="1:14" ht="17.25" hidden="1" customHeight="1" thickBot="1">
      <c r="A34" s="36"/>
      <c r="B34" s="35"/>
      <c r="C34" s="33"/>
      <c r="D34" s="35"/>
      <c r="E34" s="33"/>
      <c r="F34" s="33"/>
      <c r="G34" s="33"/>
      <c r="H34" s="33"/>
      <c r="I34" s="33"/>
      <c r="J34" s="33"/>
      <c r="K34" s="33"/>
      <c r="L34" s="33"/>
      <c r="M34" s="38"/>
    </row>
    <row r="35" spans="1:14" ht="17.25" hidden="1" customHeight="1" thickBot="1">
      <c r="A35" s="36"/>
      <c r="B35" s="35"/>
      <c r="C35" s="33"/>
      <c r="D35" s="35"/>
      <c r="E35" s="33"/>
      <c r="F35" s="33"/>
      <c r="G35" s="33"/>
      <c r="H35" s="33"/>
      <c r="I35" s="33"/>
      <c r="J35" s="33"/>
      <c r="K35" s="33"/>
      <c r="L35" s="33"/>
      <c r="M35" s="38"/>
    </row>
    <row r="36" spans="1:14" ht="13.5" thickBot="1">
      <c r="A36" s="72" t="s">
        <v>10</v>
      </c>
      <c r="B36" s="73">
        <f>SUM(B13:B16)</f>
        <v>89409.5</v>
      </c>
      <c r="C36" s="73">
        <f>SUM(C13:C16)</f>
        <v>20559.52</v>
      </c>
      <c r="D36" s="73">
        <f t="shared" ref="D36:I36" si="1">SUM(D13:D16)</f>
        <v>0</v>
      </c>
      <c r="E36" s="73">
        <f>E20</f>
        <v>0</v>
      </c>
      <c r="F36" s="73">
        <f>F21+F24</f>
        <v>0</v>
      </c>
      <c r="G36" s="73">
        <f>G17+G22+G23</f>
        <v>0</v>
      </c>
      <c r="H36" s="73">
        <f t="shared" si="1"/>
        <v>0</v>
      </c>
      <c r="I36" s="73">
        <f t="shared" si="1"/>
        <v>0</v>
      </c>
      <c r="J36" s="73">
        <f>J19</f>
        <v>0</v>
      </c>
      <c r="K36" s="73">
        <f>K18</f>
        <v>0</v>
      </c>
      <c r="L36" s="73">
        <f>L26+L27</f>
        <v>0</v>
      </c>
      <c r="M36" s="46">
        <f>SUM(M13:M35)</f>
        <v>145629.46</v>
      </c>
    </row>
    <row r="37" spans="1:14" ht="13.5" thickBot="1">
      <c r="A37" s="47"/>
      <c r="B37" s="48"/>
      <c r="C37" s="49"/>
      <c r="D37" s="48"/>
      <c r="E37" s="49"/>
      <c r="F37" s="49"/>
      <c r="G37" s="49"/>
      <c r="H37" s="49"/>
      <c r="I37" s="49"/>
      <c r="J37" s="49"/>
      <c r="K37" s="49"/>
      <c r="L37" s="48"/>
      <c r="M37" s="48"/>
    </row>
    <row r="38" spans="1:14" ht="13.5" thickBot="1">
      <c r="A38" s="50" t="s">
        <v>11</v>
      </c>
      <c r="B38" s="51">
        <f t="shared" ref="B38:L38" si="2">B12-B36</f>
        <v>0</v>
      </c>
      <c r="C38" s="51">
        <f t="shared" si="2"/>
        <v>0</v>
      </c>
      <c r="D38" s="51">
        <f t="shared" si="2"/>
        <v>81827.5</v>
      </c>
      <c r="E38" s="51">
        <f t="shared" si="2"/>
        <v>400</v>
      </c>
      <c r="F38" s="51">
        <f t="shared" si="2"/>
        <v>75094.349999999991</v>
      </c>
      <c r="G38" s="51">
        <f t="shared" si="2"/>
        <v>5512.0999999999985</v>
      </c>
      <c r="H38" s="51">
        <f t="shared" si="2"/>
        <v>0</v>
      </c>
      <c r="I38" s="51">
        <f t="shared" si="2"/>
        <v>0</v>
      </c>
      <c r="J38" s="51">
        <f t="shared" si="2"/>
        <v>3162.36</v>
      </c>
      <c r="K38" s="51">
        <f t="shared" si="2"/>
        <v>24622.110000000011</v>
      </c>
      <c r="L38" s="51">
        <f t="shared" si="2"/>
        <v>0</v>
      </c>
      <c r="M38" s="51">
        <f>SUM(B38:L38)</f>
        <v>190618.41999999998</v>
      </c>
      <c r="N38" s="53"/>
    </row>
    <row r="39" spans="1:14">
      <c r="A39" s="47"/>
      <c r="B39" s="48"/>
      <c r="C39" s="49"/>
      <c r="D39" s="48"/>
      <c r="E39" s="49"/>
      <c r="F39" s="49"/>
      <c r="G39" s="49"/>
      <c r="H39" s="49"/>
      <c r="I39" s="49"/>
      <c r="J39" s="49"/>
      <c r="K39" s="49"/>
      <c r="L39" s="49"/>
      <c r="M39" s="48"/>
    </row>
    <row r="40" spans="1:14">
      <c r="A40" s="54"/>
      <c r="B40" s="54"/>
      <c r="C40" s="54"/>
      <c r="D40" s="55"/>
      <c r="E40" s="54"/>
      <c r="F40" s="54"/>
      <c r="G40" s="54"/>
      <c r="H40" s="54"/>
      <c r="I40" s="54"/>
      <c r="J40" s="54"/>
      <c r="K40" s="54"/>
      <c r="L40" s="54"/>
      <c r="M40" s="54"/>
    </row>
    <row r="41" spans="1:14">
      <c r="A41" s="54"/>
      <c r="B41" s="54"/>
      <c r="C41" s="54"/>
      <c r="D41" s="56"/>
      <c r="E41" s="54"/>
      <c r="F41" s="54"/>
      <c r="G41" s="54"/>
      <c r="H41" s="54"/>
      <c r="I41" s="54"/>
      <c r="J41" s="57"/>
      <c r="K41" s="57"/>
      <c r="L41" s="54"/>
      <c r="M41" s="54"/>
    </row>
    <row r="42" spans="1:14" s="37" customFormat="1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4">
      <c r="A43" s="54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4">
      <c r="A44" s="77"/>
      <c r="B44" s="78"/>
      <c r="C44" s="77"/>
      <c r="D44" s="78"/>
      <c r="E44" s="77"/>
      <c r="F44" s="58"/>
    </row>
    <row r="45" spans="1:14">
      <c r="A45" s="77" t="s">
        <v>16</v>
      </c>
      <c r="B45" s="77" t="s">
        <v>97</v>
      </c>
      <c r="C45" s="77"/>
      <c r="D45" s="78"/>
      <c r="E45" s="77"/>
    </row>
    <row r="46" spans="1:14">
      <c r="A46" s="77"/>
      <c r="B46" s="78"/>
      <c r="C46" s="77"/>
      <c r="D46" s="78"/>
      <c r="E46" s="77"/>
    </row>
    <row r="47" spans="1:14">
      <c r="A47" s="77" t="s">
        <v>14</v>
      </c>
      <c r="B47" s="77" t="s">
        <v>98</v>
      </c>
      <c r="C47" s="77"/>
      <c r="D47" s="78"/>
      <c r="E47" s="77"/>
    </row>
    <row r="48" spans="1:14">
      <c r="A48" s="77"/>
      <c r="B48" s="77"/>
      <c r="C48" s="77"/>
      <c r="D48" s="78"/>
      <c r="E48" s="77"/>
    </row>
    <row r="49" spans="1:5">
      <c r="A49" s="77"/>
      <c r="B49" s="77"/>
      <c r="C49" s="77"/>
      <c r="D49" s="78"/>
      <c r="E49" s="77"/>
    </row>
    <row r="50" spans="1:5">
      <c r="A50" s="77"/>
      <c r="B50" s="77"/>
      <c r="C50" s="77"/>
      <c r="D50" s="78"/>
      <c r="E50" s="77"/>
    </row>
  </sheetData>
  <mergeCells count="11">
    <mergeCell ref="F6:M6"/>
    <mergeCell ref="A7:D7"/>
    <mergeCell ref="A9:A10"/>
    <mergeCell ref="B9:L9"/>
    <mergeCell ref="M9:M10"/>
    <mergeCell ref="A1:D1"/>
    <mergeCell ref="L1:M1"/>
    <mergeCell ref="A2:D2"/>
    <mergeCell ref="L3:M3"/>
    <mergeCell ref="B5:C5"/>
    <mergeCell ref="F5:K5"/>
  </mergeCells>
  <pageMargins left="0.75" right="0.75" top="1" bottom="1" header="0.5" footer="0.5"/>
  <pageSetup paperSize="9"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35"/>
  <sheetViews>
    <sheetView topLeftCell="A12" zoomScaleNormal="120" workbookViewId="0">
      <selection activeCell="C32" sqref="C32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bestFit="1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4" max="14" width="13.7109375" customWidth="1"/>
    <col min="15" max="15" width="9.5703125" bestFit="1" customWidth="1"/>
  </cols>
  <sheetData>
    <row r="1" spans="1:15" ht="15">
      <c r="A1" s="83" t="s">
        <v>82</v>
      </c>
      <c r="B1" s="83"/>
      <c r="C1" s="83"/>
      <c r="D1" s="83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59"/>
      <c r="M2" s="59"/>
    </row>
    <row r="3" spans="1:15">
      <c r="A3" s="5"/>
      <c r="B3" s="4"/>
      <c r="C3" s="4"/>
      <c r="D3" s="7"/>
      <c r="E3" s="4"/>
      <c r="F3" s="4"/>
      <c r="G3" s="4"/>
      <c r="H3" s="5"/>
      <c r="I3" s="59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87" t="s">
        <v>78</v>
      </c>
      <c r="C5" s="88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19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лютий!B23</f>
        <v>699059.16</v>
      </c>
      <c r="C12" s="28">
        <f>лютий!C23</f>
        <v>154093.24</v>
      </c>
      <c r="D12" s="28">
        <f>лютий!D23</f>
        <v>96748</v>
      </c>
      <c r="E12" s="28">
        <f>лютий!E23</f>
        <v>400</v>
      </c>
      <c r="F12" s="28">
        <f>лютий!F23</f>
        <v>108552</v>
      </c>
      <c r="G12" s="28">
        <f>лютий!G23</f>
        <v>3000</v>
      </c>
      <c r="H12" s="28">
        <f>лютий!H23</f>
        <v>0</v>
      </c>
      <c r="I12" s="28">
        <f>лютий!I23</f>
        <v>0</v>
      </c>
      <c r="J12" s="28">
        <f>лютий!J23</f>
        <v>3300</v>
      </c>
      <c r="K12" s="28">
        <f>лютий!K23</f>
        <v>80000</v>
      </c>
      <c r="L12" s="28">
        <v>0</v>
      </c>
      <c r="M12" s="29">
        <f>SUM(B12:L12)</f>
        <v>1145152.3999999999</v>
      </c>
    </row>
    <row r="13" spans="1:15" ht="14.25">
      <c r="A13" s="30" t="s">
        <v>39</v>
      </c>
      <c r="B13" s="31">
        <v>71686.539999999994</v>
      </c>
      <c r="C13" s="32">
        <v>17330.88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1" si="0">SUM(B13:L13)</f>
        <v>89017.42</v>
      </c>
    </row>
    <row r="14" spans="1:15" ht="14.25">
      <c r="A14" s="79" t="s">
        <v>42</v>
      </c>
      <c r="B14" s="31"/>
      <c r="C14" s="31"/>
      <c r="D14" s="31"/>
      <c r="E14" s="32"/>
      <c r="F14" s="32"/>
      <c r="G14" s="33"/>
      <c r="H14" s="33"/>
      <c r="I14" s="33"/>
      <c r="J14" s="33"/>
      <c r="K14" s="33">
        <f>1944.46+42765.99</f>
        <v>44710.45</v>
      </c>
      <c r="L14" s="33"/>
      <c r="M14" s="34">
        <f t="shared" si="0"/>
        <v>44710.45</v>
      </c>
      <c r="O14" s="37"/>
    </row>
    <row r="15" spans="1:15" ht="14.25">
      <c r="A15" s="30" t="s">
        <v>43</v>
      </c>
      <c r="B15" s="31"/>
      <c r="C15" s="31"/>
      <c r="D15" s="31"/>
      <c r="E15" s="32"/>
      <c r="F15" s="32">
        <v>1110</v>
      </c>
      <c r="G15" s="33"/>
      <c r="H15" s="33"/>
      <c r="I15" s="33"/>
      <c r="J15" s="33"/>
      <c r="K15" s="33"/>
      <c r="L15" s="33"/>
      <c r="M15" s="34">
        <f t="shared" si="0"/>
        <v>1110</v>
      </c>
    </row>
    <row r="16" spans="1:15" ht="14.25">
      <c r="A16" s="39" t="s">
        <v>20</v>
      </c>
      <c r="B16" s="40"/>
      <c r="C16" s="41"/>
      <c r="D16" s="40"/>
      <c r="E16" s="41"/>
      <c r="F16" s="41">
        <v>5057.76</v>
      </c>
      <c r="G16" s="41"/>
      <c r="H16" s="41"/>
      <c r="I16" s="41"/>
      <c r="J16" s="41"/>
      <c r="K16" s="41"/>
      <c r="L16" s="41"/>
      <c r="M16" s="38">
        <f t="shared" si="0"/>
        <v>5057.76</v>
      </c>
    </row>
    <row r="17" spans="1:14" ht="14.25">
      <c r="A17" s="62" t="s">
        <v>44</v>
      </c>
      <c r="B17" s="35"/>
      <c r="C17" s="33"/>
      <c r="D17" s="35">
        <v>944.75</v>
      </c>
      <c r="E17" s="33"/>
      <c r="F17" s="33"/>
      <c r="G17" s="33"/>
      <c r="H17" s="33"/>
      <c r="I17" s="33"/>
      <c r="J17" s="33"/>
      <c r="K17" s="33"/>
      <c r="L17" s="33"/>
      <c r="M17" s="38">
        <f t="shared" si="0"/>
        <v>944.75</v>
      </c>
    </row>
    <row r="18" spans="1:14" ht="14.25">
      <c r="A18" s="36"/>
      <c r="B18" s="35"/>
      <c r="C18" s="33"/>
      <c r="D18" s="35"/>
      <c r="E18" s="33"/>
      <c r="F18" s="33"/>
      <c r="G18" s="33"/>
      <c r="H18" s="33"/>
      <c r="I18" s="33"/>
      <c r="J18" s="33"/>
      <c r="K18" s="33"/>
      <c r="L18" s="33"/>
      <c r="M18" s="38">
        <f t="shared" si="0"/>
        <v>0</v>
      </c>
    </row>
    <row r="19" spans="1:14" ht="14.25">
      <c r="A19" s="36"/>
      <c r="B19" s="35"/>
      <c r="C19" s="33"/>
      <c r="D19" s="35"/>
      <c r="E19" s="33"/>
      <c r="F19" s="33"/>
      <c r="G19" s="33"/>
      <c r="H19" s="33"/>
      <c r="I19" s="33"/>
      <c r="J19" s="33"/>
      <c r="K19" s="33"/>
      <c r="L19" s="33"/>
      <c r="M19" s="38">
        <f t="shared" si="0"/>
        <v>0</v>
      </c>
    </row>
    <row r="20" spans="1:14" ht="14.25">
      <c r="A20" s="36"/>
      <c r="B20" s="35"/>
      <c r="C20" s="33"/>
      <c r="D20" s="35"/>
      <c r="E20" s="33"/>
      <c r="F20" s="33"/>
      <c r="G20" s="33"/>
      <c r="H20" s="33"/>
      <c r="I20" s="33"/>
      <c r="J20" s="33"/>
      <c r="K20" s="33"/>
      <c r="L20" s="33"/>
      <c r="M20" s="38"/>
    </row>
    <row r="21" spans="1:14" ht="15" thickBot="1">
      <c r="A21" s="64"/>
      <c r="B21" s="43"/>
      <c r="C21" s="44"/>
      <c r="D21" s="43"/>
      <c r="E21" s="44"/>
      <c r="F21" s="44"/>
      <c r="G21" s="44"/>
      <c r="H21" s="44"/>
      <c r="I21" s="44"/>
      <c r="J21" s="44"/>
      <c r="K21" s="44">
        <v>10923.1</v>
      </c>
      <c r="L21" s="44"/>
      <c r="M21" s="65">
        <f t="shared" si="0"/>
        <v>10923.1</v>
      </c>
    </row>
    <row r="22" spans="1:14" ht="13.5" thickBot="1">
      <c r="A22" s="45" t="s">
        <v>10</v>
      </c>
      <c r="B22" s="46">
        <f>SUM(B13:B15)</f>
        <v>71686.539999999994</v>
      </c>
      <c r="C22" s="46">
        <f>SUM(C13:C15)</f>
        <v>17330.88</v>
      </c>
      <c r="D22" s="46">
        <f>SUM(D13:D15)</f>
        <v>0</v>
      </c>
      <c r="E22" s="46">
        <f>SUM(E13:E15)</f>
        <v>0</v>
      </c>
      <c r="F22" s="46">
        <f>F17+F20</f>
        <v>0</v>
      </c>
      <c r="G22" s="46">
        <f>SUM(G13:G16)</f>
        <v>0</v>
      </c>
      <c r="H22" s="46">
        <f>SUM(H13:H15)</f>
        <v>0</v>
      </c>
      <c r="I22" s="46">
        <f>SUM(I13:I15)</f>
        <v>0</v>
      </c>
      <c r="J22" s="46">
        <f>SUM(J13:J21)</f>
        <v>0</v>
      </c>
      <c r="K22" s="46">
        <f>SUM(K13:K21)</f>
        <v>55633.549999999996</v>
      </c>
      <c r="L22" s="46">
        <f>SUM(L13:L21)</f>
        <v>0</v>
      </c>
      <c r="M22" s="46">
        <f>B22+C22+D22+E22+F22+G22+H22+I22+J22+K22+L22</f>
        <v>144650.97</v>
      </c>
    </row>
    <row r="23" spans="1:14" ht="13.5" thickBot="1">
      <c r="A23" s="47"/>
      <c r="B23" s="48"/>
      <c r="C23" s="49"/>
      <c r="D23" s="48"/>
      <c r="E23" s="49"/>
      <c r="F23" s="49"/>
      <c r="G23" s="49"/>
      <c r="H23" s="49"/>
      <c r="I23" s="49"/>
      <c r="J23" s="49"/>
      <c r="K23" s="49"/>
      <c r="L23" s="48"/>
      <c r="M23" s="48"/>
    </row>
    <row r="24" spans="1:14" ht="13.5" thickBot="1">
      <c r="A24" s="50" t="s">
        <v>11</v>
      </c>
      <c r="B24" s="51">
        <f>B12-B22</f>
        <v>627372.62</v>
      </c>
      <c r="C24" s="51">
        <f t="shared" ref="C24:L24" si="1">C12+C22</f>
        <v>171424.12</v>
      </c>
      <c r="D24" s="51">
        <f t="shared" si="1"/>
        <v>96748</v>
      </c>
      <c r="E24" s="51">
        <f t="shared" si="1"/>
        <v>400</v>
      </c>
      <c r="F24" s="51">
        <f>F12-F22</f>
        <v>108552</v>
      </c>
      <c r="G24" s="51">
        <f t="shared" si="1"/>
        <v>3000</v>
      </c>
      <c r="H24" s="51">
        <f t="shared" si="1"/>
        <v>0</v>
      </c>
      <c r="I24" s="51">
        <f t="shared" si="1"/>
        <v>0</v>
      </c>
      <c r="J24" s="51">
        <f t="shared" si="1"/>
        <v>3300</v>
      </c>
      <c r="K24" s="51">
        <f t="shared" si="1"/>
        <v>135633.54999999999</v>
      </c>
      <c r="L24" s="51">
        <f t="shared" si="1"/>
        <v>0</v>
      </c>
      <c r="M24" s="52">
        <f>SUM(B24:L24)</f>
        <v>1146430.29</v>
      </c>
      <c r="N24" s="53"/>
    </row>
    <row r="25" spans="1:14">
      <c r="A25" s="47"/>
      <c r="B25" s="48"/>
      <c r="C25" s="49"/>
      <c r="D25" s="48"/>
      <c r="E25" s="49"/>
      <c r="F25" s="49"/>
      <c r="G25" s="49"/>
      <c r="H25" s="49"/>
      <c r="I25" s="49"/>
      <c r="J25" s="49"/>
      <c r="K25" s="49"/>
      <c r="L25" s="49"/>
      <c r="M25" s="48"/>
    </row>
    <row r="26" spans="1:14">
      <c r="A26" s="54"/>
      <c r="B26" s="54"/>
      <c r="C26" s="54"/>
      <c r="D26" s="55"/>
      <c r="E26" s="54"/>
      <c r="F26" s="54"/>
      <c r="G26" s="54"/>
      <c r="H26" s="54"/>
      <c r="I26" s="54"/>
      <c r="J26" s="54"/>
      <c r="K26" s="54"/>
      <c r="L26" s="54"/>
      <c r="M26" s="54"/>
    </row>
    <row r="27" spans="1:14">
      <c r="A27" s="54"/>
      <c r="B27" s="54"/>
      <c r="C27" s="54"/>
      <c r="D27" s="56"/>
      <c r="E27" s="54"/>
      <c r="F27" s="54"/>
      <c r="G27" s="54"/>
      <c r="H27" s="54"/>
      <c r="I27" s="54"/>
      <c r="J27" s="57"/>
      <c r="K27" s="57"/>
      <c r="L27" s="54"/>
      <c r="M27" s="54"/>
    </row>
    <row r="28" spans="1:14" s="37" customFormat="1">
      <c r="A28" s="55" t="s">
        <v>12</v>
      </c>
      <c r="B28" s="56">
        <f>лютий!B28</f>
        <v>699059.16</v>
      </c>
      <c r="C28" s="56">
        <f>лютий!C28</f>
        <v>154093.24</v>
      </c>
      <c r="D28" s="56">
        <f>лютий!D28</f>
        <v>96748</v>
      </c>
      <c r="E28" s="56">
        <f>лютий!E28</f>
        <v>400</v>
      </c>
      <c r="F28" s="56">
        <f>лютий!F28</f>
        <v>108552</v>
      </c>
      <c r="G28" s="56">
        <f>лютий!G28</f>
        <v>15000</v>
      </c>
      <c r="H28" s="56">
        <f>лютий!H28</f>
        <v>11260</v>
      </c>
      <c r="I28" s="56">
        <f>лютий!I28</f>
        <v>2300</v>
      </c>
      <c r="J28" s="56">
        <f>лютий!J28</f>
        <v>5400</v>
      </c>
      <c r="K28" s="56">
        <f>лютий!K28</f>
        <v>115000</v>
      </c>
      <c r="L28" s="56">
        <v>0</v>
      </c>
      <c r="M28" s="56">
        <f>лютий!M28</f>
        <v>1207812.3999999999</v>
      </c>
    </row>
    <row r="29" spans="1:14">
      <c r="A29" s="54" t="s">
        <v>13</v>
      </c>
      <c r="B29" s="56">
        <f t="shared" ref="B29:L29" si="2">B28-B22</f>
        <v>627372.62</v>
      </c>
      <c r="C29" s="56">
        <f t="shared" si="2"/>
        <v>136762.35999999999</v>
      </c>
      <c r="D29" s="56">
        <f t="shared" si="2"/>
        <v>96748</v>
      </c>
      <c r="E29" s="56">
        <f t="shared" si="2"/>
        <v>400</v>
      </c>
      <c r="F29" s="56">
        <f t="shared" si="2"/>
        <v>108552</v>
      </c>
      <c r="G29" s="56">
        <f t="shared" si="2"/>
        <v>15000</v>
      </c>
      <c r="H29" s="56">
        <f t="shared" si="2"/>
        <v>11260</v>
      </c>
      <c r="I29" s="56">
        <f t="shared" si="2"/>
        <v>2300</v>
      </c>
      <c r="J29" s="56">
        <f t="shared" si="2"/>
        <v>5400</v>
      </c>
      <c r="K29" s="56">
        <f t="shared" si="2"/>
        <v>59366.450000000004</v>
      </c>
      <c r="L29" s="56">
        <f t="shared" si="2"/>
        <v>0</v>
      </c>
      <c r="M29" s="56">
        <f>SUM(B29:L29)</f>
        <v>1063161.43</v>
      </c>
    </row>
    <row r="30" spans="1:14">
      <c r="B30" s="37"/>
      <c r="F30" s="58"/>
    </row>
    <row r="32" spans="1:14">
      <c r="A32" s="77" t="s">
        <v>21</v>
      </c>
      <c r="B32" s="77"/>
      <c r="C32" s="77"/>
      <c r="D32" s="78"/>
    </row>
    <row r="33" spans="1:4">
      <c r="A33" s="77"/>
      <c r="B33" s="77"/>
      <c r="C33" s="77"/>
      <c r="D33" s="78"/>
    </row>
    <row r="34" spans="1:4">
      <c r="A34" s="77" t="s">
        <v>22</v>
      </c>
      <c r="B34" s="77"/>
      <c r="C34" s="77"/>
      <c r="D34" s="78"/>
    </row>
    <row r="35" spans="1:4">
      <c r="A35" s="77"/>
      <c r="B35" s="77"/>
      <c r="C35" s="77"/>
      <c r="D35" s="78"/>
    </row>
  </sheetData>
  <mergeCells count="11">
    <mergeCell ref="A1:D1"/>
    <mergeCell ref="L1:M1"/>
    <mergeCell ref="A2:D2"/>
    <mergeCell ref="L3:M3"/>
    <mergeCell ref="B5:C5"/>
    <mergeCell ref="F5:K5"/>
    <mergeCell ref="F6:M6"/>
    <mergeCell ref="A7:D7"/>
    <mergeCell ref="A9:A10"/>
    <mergeCell ref="B9:L9"/>
    <mergeCell ref="M9:M10"/>
  </mergeCells>
  <pageMargins left="0.75" right="0.75" top="1" bottom="1" header="0.5" footer="0.5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32"/>
  <sheetViews>
    <sheetView topLeftCell="A13" zoomScaleNormal="120" workbookViewId="0">
      <selection activeCell="D34" sqref="D34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bestFit="1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97" t="s">
        <v>81</v>
      </c>
      <c r="B1" s="97"/>
      <c r="C1" s="97"/>
      <c r="D1" s="97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59"/>
      <c r="M2" s="59"/>
    </row>
    <row r="3" spans="1:15">
      <c r="A3" s="5"/>
      <c r="B3" s="4"/>
      <c r="C3" s="4"/>
      <c r="D3" s="7"/>
      <c r="E3" s="4"/>
      <c r="F3" s="4"/>
      <c r="G3" s="4"/>
      <c r="H3" s="5"/>
      <c r="I3" s="59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98" t="s">
        <v>78</v>
      </c>
      <c r="C5" s="99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17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18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'січень заг.'!B23</f>
        <v>770535.32000000007</v>
      </c>
      <c r="C12" s="28">
        <f>'січень заг.'!C23</f>
        <v>170610</v>
      </c>
      <c r="D12" s="28">
        <f>'січень заг.'!D23</f>
        <v>96748</v>
      </c>
      <c r="E12" s="28">
        <f>'січень заг.'!E23</f>
        <v>400</v>
      </c>
      <c r="F12" s="28">
        <f>'січень заг.'!F23</f>
        <v>108552</v>
      </c>
      <c r="G12" s="28">
        <f>'січень заг.'!G23</f>
        <v>3000</v>
      </c>
      <c r="H12" s="28">
        <f>'січень заг.'!H23</f>
        <v>0</v>
      </c>
      <c r="I12" s="28">
        <f>'січень заг.'!I23</f>
        <v>0</v>
      </c>
      <c r="J12" s="28">
        <f>'січень заг.'!J23</f>
        <v>3300</v>
      </c>
      <c r="K12" s="28">
        <f>'січень заг.'!K23</f>
        <v>80000</v>
      </c>
      <c r="L12" s="28">
        <v>0</v>
      </c>
      <c r="M12" s="29">
        <f>SUM(B12:L12)</f>
        <v>1233145.32</v>
      </c>
    </row>
    <row r="13" spans="1:15" ht="14.25">
      <c r="A13" s="30" t="s">
        <v>38</v>
      </c>
      <c r="B13" s="31">
        <v>71476.160000000003</v>
      </c>
      <c r="C13" s="32">
        <v>16516.759999999998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0" si="0">SUM(B13:L13)</f>
        <v>87992.92</v>
      </c>
    </row>
    <row r="14" spans="1:15" ht="14.25">
      <c r="A14" s="30"/>
      <c r="B14" s="31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4">
        <f t="shared" si="0"/>
        <v>0</v>
      </c>
      <c r="O14" s="37"/>
    </row>
    <row r="15" spans="1:15" ht="14.25">
      <c r="A15" s="62"/>
      <c r="B15" s="31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4">
        <f t="shared" si="0"/>
        <v>0</v>
      </c>
    </row>
    <row r="16" spans="1:15" ht="14.25">
      <c r="A16" s="63"/>
      <c r="B16" s="40"/>
      <c r="C16" s="41"/>
      <c r="D16" s="40"/>
      <c r="E16" s="41"/>
      <c r="F16" s="41"/>
      <c r="G16" s="41"/>
      <c r="H16" s="41"/>
      <c r="I16" s="41"/>
      <c r="J16" s="41"/>
      <c r="K16" s="41"/>
      <c r="L16" s="41"/>
      <c r="M16" s="38">
        <f t="shared" si="0"/>
        <v>0</v>
      </c>
    </row>
    <row r="17" spans="1:14" ht="14.25">
      <c r="A17" s="36"/>
      <c r="B17" s="35"/>
      <c r="C17" s="33"/>
      <c r="D17" s="35"/>
      <c r="E17" s="33"/>
      <c r="F17" s="33"/>
      <c r="G17" s="33"/>
      <c r="H17" s="33"/>
      <c r="I17" s="33"/>
      <c r="J17" s="33"/>
      <c r="K17" s="33"/>
      <c r="L17" s="33"/>
      <c r="M17" s="38">
        <f t="shared" si="0"/>
        <v>0</v>
      </c>
    </row>
    <row r="18" spans="1:14" ht="14.25">
      <c r="A18" s="36"/>
      <c r="B18" s="35"/>
      <c r="C18" s="33"/>
      <c r="D18" s="35"/>
      <c r="E18" s="33"/>
      <c r="F18" s="33"/>
      <c r="G18" s="33"/>
      <c r="H18" s="33"/>
      <c r="I18" s="33"/>
      <c r="J18" s="33"/>
      <c r="K18" s="33"/>
      <c r="L18" s="33"/>
      <c r="M18" s="38">
        <f t="shared" si="0"/>
        <v>0</v>
      </c>
    </row>
    <row r="19" spans="1:14" ht="14.25">
      <c r="A19" s="36"/>
      <c r="B19" s="35"/>
      <c r="C19" s="33"/>
      <c r="D19" s="35"/>
      <c r="E19" s="33"/>
      <c r="F19" s="33"/>
      <c r="G19" s="33"/>
      <c r="H19" s="33"/>
      <c r="I19" s="33"/>
      <c r="J19" s="33"/>
      <c r="K19" s="33"/>
      <c r="L19" s="33"/>
      <c r="M19" s="38">
        <f t="shared" si="0"/>
        <v>0</v>
      </c>
    </row>
    <row r="20" spans="1:14" ht="15" thickBot="1">
      <c r="A20" s="42"/>
      <c r="B20" s="43"/>
      <c r="C20" s="44"/>
      <c r="D20" s="43"/>
      <c r="E20" s="44"/>
      <c r="F20" s="44"/>
      <c r="G20" s="44"/>
      <c r="H20" s="44"/>
      <c r="I20" s="44"/>
      <c r="J20" s="44"/>
      <c r="K20" s="44"/>
      <c r="L20" s="44"/>
      <c r="M20" s="38">
        <f t="shared" si="0"/>
        <v>0</v>
      </c>
    </row>
    <row r="21" spans="1:14" ht="13.5" thickBot="1">
      <c r="A21" s="45" t="s">
        <v>10</v>
      </c>
      <c r="B21" s="46">
        <f>SUM(B13:B15)</f>
        <v>71476.160000000003</v>
      </c>
      <c r="C21" s="46">
        <f>SUM(C13:C15)</f>
        <v>16516.759999999998</v>
      </c>
      <c r="D21" s="46">
        <f>SUM(D13:D15)</f>
        <v>0</v>
      </c>
      <c r="E21" s="46">
        <f>SUM(E13:E15)</f>
        <v>0</v>
      </c>
      <c r="F21" s="46">
        <f>SUM(F13:F15)</f>
        <v>0</v>
      </c>
      <c r="G21" s="46">
        <f>SUM(G13:G16)</f>
        <v>0</v>
      </c>
      <c r="H21" s="46">
        <f>H17</f>
        <v>0</v>
      </c>
      <c r="I21" s="46">
        <f>SUM(I13:I15)</f>
        <v>0</v>
      </c>
      <c r="J21" s="46">
        <f>SUM(J13:J20)</f>
        <v>0</v>
      </c>
      <c r="K21" s="46">
        <f>SUM(K13:K20)</f>
        <v>0</v>
      </c>
      <c r="L21" s="46">
        <f>SUM(L13:L20)</f>
        <v>0</v>
      </c>
      <c r="M21" s="46">
        <f>SUM(M13:M20)</f>
        <v>87992.92</v>
      </c>
    </row>
    <row r="22" spans="1:14" ht="13.5" thickBot="1">
      <c r="A22" s="47"/>
      <c r="B22" s="48"/>
      <c r="C22" s="49"/>
      <c r="D22" s="48"/>
      <c r="E22" s="49"/>
      <c r="F22" s="49"/>
      <c r="G22" s="49"/>
      <c r="H22" s="49"/>
      <c r="I22" s="49"/>
      <c r="J22" s="49"/>
      <c r="K22" s="49"/>
      <c r="L22" s="48"/>
      <c r="M22" s="48"/>
    </row>
    <row r="23" spans="1:14" ht="13.5" thickBot="1">
      <c r="A23" s="50" t="s">
        <v>11</v>
      </c>
      <c r="B23" s="51">
        <f>B12-B21</f>
        <v>699059.16</v>
      </c>
      <c r="C23" s="51">
        <f>C12-C21</f>
        <v>154093.24</v>
      </c>
      <c r="D23" s="51">
        <f>D12-D21</f>
        <v>96748</v>
      </c>
      <c r="E23" s="51">
        <f>E12-E21</f>
        <v>400</v>
      </c>
      <c r="F23" s="51">
        <f t="shared" ref="F23:L23" si="1">F12+F21</f>
        <v>108552</v>
      </c>
      <c r="G23" s="51">
        <f t="shared" si="1"/>
        <v>3000</v>
      </c>
      <c r="H23" s="51">
        <f>H12-H21</f>
        <v>0</v>
      </c>
      <c r="I23" s="51">
        <f t="shared" si="1"/>
        <v>0</v>
      </c>
      <c r="J23" s="51">
        <f>J12-J21</f>
        <v>3300</v>
      </c>
      <c r="K23" s="51">
        <f>K12-K21</f>
        <v>80000</v>
      </c>
      <c r="L23" s="51">
        <f t="shared" si="1"/>
        <v>0</v>
      </c>
      <c r="M23" s="52">
        <f>M12-M21</f>
        <v>1145152.4000000001</v>
      </c>
      <c r="N23" s="53"/>
    </row>
    <row r="24" spans="1:14">
      <c r="A24" s="47"/>
      <c r="B24" s="48"/>
      <c r="C24" s="49"/>
      <c r="D24" s="48"/>
      <c r="E24" s="49"/>
      <c r="F24" s="49"/>
      <c r="G24" s="49"/>
      <c r="H24" s="49"/>
      <c r="I24" s="49"/>
      <c r="J24" s="49"/>
      <c r="K24" s="49"/>
      <c r="L24" s="49"/>
      <c r="M24" s="48"/>
    </row>
    <row r="25" spans="1:14">
      <c r="A25" s="54"/>
      <c r="B25" s="54"/>
      <c r="C25" s="54"/>
      <c r="D25" s="55"/>
      <c r="E25" s="54"/>
      <c r="F25" s="54"/>
      <c r="G25" s="54"/>
      <c r="H25" s="54"/>
      <c r="I25" s="54"/>
      <c r="J25" s="54"/>
      <c r="K25" s="54"/>
      <c r="L25" s="54"/>
      <c r="M25" s="54"/>
    </row>
    <row r="26" spans="1:14">
      <c r="A26" s="54"/>
      <c r="B26" s="54"/>
      <c r="C26" s="54"/>
      <c r="D26" s="56"/>
      <c r="E26" s="54"/>
      <c r="F26" s="54"/>
      <c r="G26" s="54"/>
      <c r="H26" s="54"/>
      <c r="I26" s="54"/>
      <c r="J26" s="57"/>
      <c r="K26" s="57"/>
      <c r="L26" s="54"/>
      <c r="M26" s="54"/>
    </row>
    <row r="27" spans="1:14" s="37" customFormat="1">
      <c r="A27" s="55" t="s">
        <v>12</v>
      </c>
      <c r="B27" s="56">
        <f>'січень заг.'!B28</f>
        <v>770535.32000000007</v>
      </c>
      <c r="C27" s="56">
        <f>'січень заг.'!C28</f>
        <v>170610</v>
      </c>
      <c r="D27" s="56">
        <f>'січень заг.'!D28</f>
        <v>96748</v>
      </c>
      <c r="E27" s="56">
        <f>'січень заг.'!E28</f>
        <v>400</v>
      </c>
      <c r="F27" s="56">
        <f>'січень заг.'!F28</f>
        <v>108552</v>
      </c>
      <c r="G27" s="56">
        <v>15000</v>
      </c>
      <c r="H27" s="56">
        <v>11260</v>
      </c>
      <c r="I27" s="56">
        <v>2300</v>
      </c>
      <c r="J27" s="56">
        <v>5400</v>
      </c>
      <c r="K27" s="56">
        <v>115000</v>
      </c>
      <c r="L27" s="56">
        <v>0</v>
      </c>
      <c r="M27" s="56">
        <f>K27+J27+I27+H27+G27+F27+E27+D27+C27+B27</f>
        <v>1295805.32</v>
      </c>
    </row>
    <row r="28" spans="1:14">
      <c r="A28" s="54" t="s">
        <v>13</v>
      </c>
      <c r="B28" s="56">
        <f t="shared" ref="B28:G28" si="2">B27-B21</f>
        <v>699059.16</v>
      </c>
      <c r="C28" s="56">
        <f t="shared" si="2"/>
        <v>154093.24</v>
      </c>
      <c r="D28" s="56">
        <f t="shared" si="2"/>
        <v>96748</v>
      </c>
      <c r="E28" s="56">
        <f t="shared" si="2"/>
        <v>400</v>
      </c>
      <c r="F28" s="56">
        <f t="shared" si="2"/>
        <v>108552</v>
      </c>
      <c r="G28" s="56">
        <f t="shared" si="2"/>
        <v>15000</v>
      </c>
      <c r="H28" s="56">
        <f t="shared" ref="H28" si="3">H27-H21</f>
        <v>11260</v>
      </c>
      <c r="I28" s="56">
        <f t="shared" ref="I28" si="4">I27-I21</f>
        <v>2300</v>
      </c>
      <c r="J28" s="56">
        <f t="shared" ref="J28" si="5">J27-J21</f>
        <v>5400</v>
      </c>
      <c r="K28" s="56">
        <f t="shared" ref="K28" si="6">K27-K21</f>
        <v>115000</v>
      </c>
      <c r="L28" s="56">
        <f t="shared" ref="L28" si="7">L27-L21</f>
        <v>0</v>
      </c>
      <c r="M28" s="56">
        <f>SUM(B28:L28)</f>
        <v>1207812.3999999999</v>
      </c>
    </row>
    <row r="29" spans="1:14">
      <c r="B29" s="37"/>
      <c r="F29" s="58"/>
    </row>
    <row r="30" spans="1:14">
      <c r="A30" t="s">
        <v>16</v>
      </c>
      <c r="B30" t="s">
        <v>79</v>
      </c>
    </row>
    <row r="32" spans="1:14">
      <c r="A32" t="s">
        <v>14</v>
      </c>
      <c r="B32" t="s">
        <v>80</v>
      </c>
    </row>
  </sheetData>
  <mergeCells count="11">
    <mergeCell ref="A1:D1"/>
    <mergeCell ref="L1:M1"/>
    <mergeCell ref="A2:D2"/>
    <mergeCell ref="L3:M3"/>
    <mergeCell ref="B5:C5"/>
    <mergeCell ref="F5:K5"/>
    <mergeCell ref="F6:M6"/>
    <mergeCell ref="A7:D7"/>
    <mergeCell ref="A9:A10"/>
    <mergeCell ref="B9:L9"/>
    <mergeCell ref="M9:M10"/>
  </mergeCells>
  <pageMargins left="0.75" right="0.75" top="1" bottom="1" header="0.5" footer="0.5"/>
  <pageSetup paperSize="9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32"/>
  <sheetViews>
    <sheetView topLeftCell="A10" zoomScaleNormal="120" workbookViewId="0">
      <selection activeCell="D35" sqref="D35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bestFit="1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4" max="14" width="10.5703125" bestFit="1" customWidth="1"/>
    <col min="15" max="15" width="9.5703125" bestFit="1" customWidth="1"/>
  </cols>
  <sheetData>
    <row r="1" spans="1:15" ht="15">
      <c r="A1" s="83" t="s">
        <v>77</v>
      </c>
      <c r="B1" s="83"/>
      <c r="C1" s="83"/>
      <c r="D1" s="83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6"/>
      <c r="M2" s="6"/>
    </row>
    <row r="3" spans="1:15">
      <c r="A3" s="5"/>
      <c r="B3" s="4"/>
      <c r="C3" s="4"/>
      <c r="D3" s="7"/>
      <c r="E3" s="4"/>
      <c r="F3" s="4"/>
      <c r="G3" s="4"/>
      <c r="H3" s="5"/>
      <c r="I3" s="6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87" t="s">
        <v>78</v>
      </c>
      <c r="C5" s="88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15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v>836626</v>
      </c>
      <c r="C12" s="28">
        <v>185174</v>
      </c>
      <c r="D12" s="28">
        <v>96748</v>
      </c>
      <c r="E12" s="28">
        <v>400</v>
      </c>
      <c r="F12" s="28">
        <v>108552</v>
      </c>
      <c r="G12" s="28">
        <v>3000</v>
      </c>
      <c r="H12" s="28"/>
      <c r="I12" s="28"/>
      <c r="J12" s="28">
        <v>3300</v>
      </c>
      <c r="K12" s="28">
        <v>80000</v>
      </c>
      <c r="L12" s="28"/>
      <c r="M12" s="29">
        <f>SUM(B12:L12)</f>
        <v>1313800</v>
      </c>
    </row>
    <row r="13" spans="1:15" ht="14.25">
      <c r="A13" s="30" t="s">
        <v>37</v>
      </c>
      <c r="B13" s="31">
        <v>66090.679999999993</v>
      </c>
      <c r="C13" s="32">
        <v>14564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0" si="0">SUM(B13:L13)</f>
        <v>80654.679999999993</v>
      </c>
    </row>
    <row r="14" spans="1:15" ht="14.25">
      <c r="A14" s="30"/>
      <c r="B14" s="31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4">
        <f t="shared" si="0"/>
        <v>0</v>
      </c>
      <c r="O14" s="37"/>
    </row>
    <row r="15" spans="1:15" ht="14.25">
      <c r="A15" s="30"/>
      <c r="B15" s="31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4">
        <f t="shared" si="0"/>
        <v>0</v>
      </c>
    </row>
    <row r="16" spans="1:15" ht="14.25">
      <c r="A16" s="39"/>
      <c r="B16" s="40"/>
      <c r="C16" s="41"/>
      <c r="D16" s="40"/>
      <c r="E16" s="41"/>
      <c r="F16" s="41"/>
      <c r="G16" s="41"/>
      <c r="H16" s="41"/>
      <c r="I16" s="41"/>
      <c r="J16" s="41"/>
      <c r="K16" s="41"/>
      <c r="L16" s="41"/>
      <c r="M16" s="38">
        <f t="shared" si="0"/>
        <v>0</v>
      </c>
    </row>
    <row r="17" spans="1:14" ht="14.25">
      <c r="A17" s="36"/>
      <c r="B17" s="35"/>
      <c r="C17" s="33"/>
      <c r="D17" s="35"/>
      <c r="E17" s="33"/>
      <c r="F17" s="33"/>
      <c r="G17" s="33"/>
      <c r="H17" s="33"/>
      <c r="I17" s="33"/>
      <c r="J17" s="33"/>
      <c r="K17" s="33"/>
      <c r="L17" s="33"/>
      <c r="M17" s="38">
        <f t="shared" si="0"/>
        <v>0</v>
      </c>
    </row>
    <row r="18" spans="1:14" ht="14.25">
      <c r="A18" s="36"/>
      <c r="B18" s="35"/>
      <c r="C18" s="33"/>
      <c r="D18" s="35"/>
      <c r="E18" s="33"/>
      <c r="F18" s="33"/>
      <c r="G18" s="33"/>
      <c r="H18" s="33"/>
      <c r="I18" s="33"/>
      <c r="J18" s="33"/>
      <c r="K18" s="33"/>
      <c r="L18" s="33"/>
      <c r="M18" s="38">
        <f t="shared" si="0"/>
        <v>0</v>
      </c>
    </row>
    <row r="19" spans="1:14" ht="14.25">
      <c r="A19" s="36"/>
      <c r="B19" s="35"/>
      <c r="C19" s="33"/>
      <c r="D19" s="35"/>
      <c r="E19" s="33"/>
      <c r="F19" s="33"/>
      <c r="G19" s="33"/>
      <c r="H19" s="33"/>
      <c r="I19" s="33"/>
      <c r="J19" s="33"/>
      <c r="K19" s="33"/>
      <c r="L19" s="33"/>
      <c r="M19" s="38">
        <f t="shared" si="0"/>
        <v>0</v>
      </c>
    </row>
    <row r="20" spans="1:14" ht="15" thickBot="1">
      <c r="A20" s="42"/>
      <c r="B20" s="43"/>
      <c r="C20" s="44"/>
      <c r="D20" s="43"/>
      <c r="E20" s="44"/>
      <c r="F20" s="44"/>
      <c r="G20" s="44"/>
      <c r="H20" s="44"/>
      <c r="I20" s="44"/>
      <c r="J20" s="44"/>
      <c r="K20" s="44"/>
      <c r="L20" s="44"/>
      <c r="M20" s="38">
        <f t="shared" si="0"/>
        <v>0</v>
      </c>
    </row>
    <row r="21" spans="1:14" ht="13.5" thickBot="1">
      <c r="A21" s="45" t="s">
        <v>10</v>
      </c>
      <c r="B21" s="46">
        <f>SUM(B13:B15)</f>
        <v>66090.679999999993</v>
      </c>
      <c r="C21" s="46">
        <f>SUM(C13:C15)</f>
        <v>14564</v>
      </c>
      <c r="D21" s="46">
        <f>SUM(D13:D15)</f>
        <v>0</v>
      </c>
      <c r="E21" s="46">
        <f>SUM(E13:E15)</f>
        <v>0</v>
      </c>
      <c r="F21" s="46">
        <f>SUM(F13:F15)</f>
        <v>0</v>
      </c>
      <c r="G21" s="46">
        <f>SUM(G13:G16)</f>
        <v>0</v>
      </c>
      <c r="H21" s="46">
        <f>SUM(H13:H15)</f>
        <v>0</v>
      </c>
      <c r="I21" s="46">
        <f>SUM(I13:I15)</f>
        <v>0</v>
      </c>
      <c r="J21" s="46">
        <f>SUM(J13:J20)</f>
        <v>0</v>
      </c>
      <c r="K21" s="46">
        <f>SUM(K13:K20)</f>
        <v>0</v>
      </c>
      <c r="L21" s="46">
        <f>SUM(L13:L20)</f>
        <v>0</v>
      </c>
      <c r="M21" s="46">
        <f>SUM(M13:M20)</f>
        <v>80654.679999999993</v>
      </c>
    </row>
    <row r="22" spans="1:14" ht="13.5" thickBot="1">
      <c r="A22" s="47"/>
      <c r="B22" s="48"/>
      <c r="C22" s="49"/>
      <c r="D22" s="48"/>
      <c r="E22" s="49"/>
      <c r="F22" s="49"/>
      <c r="G22" s="49"/>
      <c r="H22" s="49"/>
      <c r="I22" s="49"/>
      <c r="J22" s="49"/>
      <c r="K22" s="49"/>
      <c r="L22" s="48"/>
      <c r="M22" s="48"/>
    </row>
    <row r="23" spans="1:14" ht="13.5" thickBot="1">
      <c r="A23" s="50" t="s">
        <v>11</v>
      </c>
      <c r="B23" s="51">
        <f>B12-B21</f>
        <v>770535.32000000007</v>
      </c>
      <c r="C23" s="51">
        <f>C12-C21</f>
        <v>170610</v>
      </c>
      <c r="D23" s="51">
        <f>D12-D21</f>
        <v>96748</v>
      </c>
      <c r="E23" s="51">
        <f t="shared" ref="E23:L23" si="1">E12+E21</f>
        <v>400</v>
      </c>
      <c r="F23" s="51">
        <f t="shared" si="1"/>
        <v>108552</v>
      </c>
      <c r="G23" s="51">
        <f t="shared" si="1"/>
        <v>3000</v>
      </c>
      <c r="H23" s="51">
        <f t="shared" si="1"/>
        <v>0</v>
      </c>
      <c r="I23" s="51">
        <f t="shared" si="1"/>
        <v>0</v>
      </c>
      <c r="J23" s="51">
        <f t="shared" si="1"/>
        <v>3300</v>
      </c>
      <c r="K23" s="51">
        <f t="shared" si="1"/>
        <v>80000</v>
      </c>
      <c r="L23" s="51">
        <f t="shared" si="1"/>
        <v>0</v>
      </c>
      <c r="M23" s="52">
        <f>M12-M21</f>
        <v>1233145.32</v>
      </c>
      <c r="N23" s="53"/>
    </row>
    <row r="24" spans="1:14">
      <c r="A24" s="47"/>
      <c r="B24" s="48"/>
      <c r="C24" s="49"/>
      <c r="D24" s="48"/>
      <c r="E24" s="49"/>
      <c r="F24" s="49"/>
      <c r="G24" s="49"/>
      <c r="H24" s="49"/>
      <c r="I24" s="49"/>
      <c r="J24" s="49"/>
      <c r="K24" s="49"/>
      <c r="L24" s="49"/>
      <c r="M24" s="48"/>
    </row>
    <row r="25" spans="1:14">
      <c r="A25" s="54"/>
      <c r="B25" s="54"/>
      <c r="C25" s="54"/>
      <c r="D25" s="55"/>
      <c r="E25" s="54"/>
      <c r="F25" s="54"/>
      <c r="G25" s="54"/>
      <c r="H25" s="54"/>
      <c r="I25" s="54"/>
      <c r="J25" s="54"/>
      <c r="K25" s="54"/>
      <c r="L25" s="54"/>
      <c r="M25" s="54"/>
    </row>
    <row r="26" spans="1:14">
      <c r="A26" s="54"/>
      <c r="B26" s="54"/>
      <c r="C26" s="54"/>
      <c r="D26" s="56"/>
      <c r="E26" s="54"/>
      <c r="F26" s="54"/>
      <c r="G26" s="54"/>
      <c r="H26" s="54"/>
      <c r="I26" s="54"/>
      <c r="J26" s="57"/>
      <c r="K26" s="57"/>
      <c r="L26" s="54"/>
      <c r="M26" s="54"/>
    </row>
    <row r="27" spans="1:14" s="37" customFormat="1">
      <c r="A27" s="55" t="s">
        <v>12</v>
      </c>
      <c r="B27" s="56">
        <v>836626</v>
      </c>
      <c r="C27" s="56">
        <v>185174</v>
      </c>
      <c r="D27" s="56">
        <v>96748</v>
      </c>
      <c r="E27" s="56">
        <v>400</v>
      </c>
      <c r="F27" s="56">
        <v>108552</v>
      </c>
      <c r="G27" s="56">
        <v>3000</v>
      </c>
      <c r="H27" s="56">
        <v>0</v>
      </c>
      <c r="I27" s="56">
        <v>0</v>
      </c>
      <c r="J27" s="56">
        <v>3300</v>
      </c>
      <c r="K27" s="56">
        <v>80000</v>
      </c>
      <c r="L27" s="56">
        <v>0</v>
      </c>
      <c r="M27" s="56">
        <f>K27+J27+I27+H27+G27+F27+E27+D27+C27+B27</f>
        <v>1313800</v>
      </c>
    </row>
    <row r="28" spans="1:14">
      <c r="A28" s="54" t="s">
        <v>13</v>
      </c>
      <c r="B28" s="56">
        <f t="shared" ref="B28:G28" si="2">B27-B21</f>
        <v>770535.32000000007</v>
      </c>
      <c r="C28" s="56">
        <f t="shared" si="2"/>
        <v>170610</v>
      </c>
      <c r="D28" s="56">
        <f t="shared" si="2"/>
        <v>96748</v>
      </c>
      <c r="E28" s="56">
        <f t="shared" si="2"/>
        <v>400</v>
      </c>
      <c r="F28" s="56">
        <f t="shared" si="2"/>
        <v>108552</v>
      </c>
      <c r="G28" s="56">
        <f t="shared" si="2"/>
        <v>3000</v>
      </c>
      <c r="H28" s="56">
        <f t="shared" ref="H28" si="3">H27-H21</f>
        <v>0</v>
      </c>
      <c r="I28" s="56">
        <f t="shared" ref="I28" si="4">I27-I21</f>
        <v>0</v>
      </c>
      <c r="J28" s="56">
        <f t="shared" ref="J28" si="5">J27-J21</f>
        <v>3300</v>
      </c>
      <c r="K28" s="56">
        <f t="shared" ref="K28" si="6">K27-K21</f>
        <v>80000</v>
      </c>
      <c r="L28" s="56">
        <f t="shared" ref="L28" si="7">L27-L21</f>
        <v>0</v>
      </c>
      <c r="M28" s="56">
        <f>SUM(B28:L28)</f>
        <v>1233145.32</v>
      </c>
    </row>
    <row r="29" spans="1:14">
      <c r="B29" s="37"/>
      <c r="F29" s="58"/>
    </row>
    <row r="30" spans="1:14">
      <c r="A30" s="77" t="s">
        <v>16</v>
      </c>
      <c r="B30" s="77" t="s">
        <v>79</v>
      </c>
      <c r="C30" s="77"/>
    </row>
    <row r="31" spans="1:14">
      <c r="A31" s="77"/>
      <c r="B31" s="77"/>
      <c r="C31" s="77"/>
    </row>
    <row r="32" spans="1:14">
      <c r="A32" s="77" t="s">
        <v>14</v>
      </c>
      <c r="B32" s="77" t="s">
        <v>80</v>
      </c>
      <c r="C32" s="77"/>
    </row>
  </sheetData>
  <mergeCells count="11">
    <mergeCell ref="F6:M6"/>
    <mergeCell ref="A7:D7"/>
    <mergeCell ref="A9:A10"/>
    <mergeCell ref="B9:L9"/>
    <mergeCell ref="M9:M10"/>
    <mergeCell ref="A1:D1"/>
    <mergeCell ref="L1:M1"/>
    <mergeCell ref="A2:D2"/>
    <mergeCell ref="L3:M3"/>
    <mergeCell ref="B5:C5"/>
    <mergeCell ref="F5:K5"/>
  </mergeCells>
  <pageMargins left="0.75" right="0.75" top="1" bottom="1" header="0.5" footer="0.5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40"/>
  <sheetViews>
    <sheetView zoomScaleNormal="120" workbookViewId="0">
      <selection sqref="A1:D1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83" t="s">
        <v>96</v>
      </c>
      <c r="B1" s="83"/>
      <c r="C1" s="83"/>
      <c r="D1" s="83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74"/>
      <c r="M2" s="74"/>
    </row>
    <row r="3" spans="1:15">
      <c r="A3" s="5"/>
      <c r="B3" s="4"/>
      <c r="C3" s="4"/>
      <c r="D3" s="7"/>
      <c r="E3" s="4"/>
      <c r="F3" s="4"/>
      <c r="G3" s="4"/>
      <c r="H3" s="5"/>
      <c r="I3" s="74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87" t="s">
        <v>78</v>
      </c>
      <c r="C5" s="88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33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Жовтень!B36</f>
        <v>102932.68</v>
      </c>
      <c r="C12" s="28">
        <v>14926.05</v>
      </c>
      <c r="D12" s="28">
        <f>Жовтень!D36</f>
        <v>81827.5</v>
      </c>
      <c r="E12" s="28">
        <f>Жовтень!E36</f>
        <v>400</v>
      </c>
      <c r="F12" s="28">
        <f>Жовтень!F36</f>
        <v>75094.349999999991</v>
      </c>
      <c r="G12" s="28">
        <f>Жовтень!G36</f>
        <v>7312.0999999999985</v>
      </c>
      <c r="H12" s="28">
        <v>0</v>
      </c>
      <c r="I12" s="28">
        <v>0</v>
      </c>
      <c r="J12" s="28">
        <f>Жовтень!J36</f>
        <v>3162.36</v>
      </c>
      <c r="K12" s="28">
        <f>Жовтень!K36</f>
        <v>33358.310000000012</v>
      </c>
      <c r="L12" s="28">
        <v>0</v>
      </c>
      <c r="M12" s="29">
        <f>SUM(B12:L12)</f>
        <v>319013.34999999992</v>
      </c>
    </row>
    <row r="13" spans="1:15" ht="14.25">
      <c r="A13" s="30" t="s">
        <v>68</v>
      </c>
      <c r="B13" s="31">
        <v>63488.43</v>
      </c>
      <c r="C13" s="32">
        <v>14926.05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7" si="0">SUM(B13:L13)</f>
        <v>78414.48</v>
      </c>
    </row>
    <row r="14" spans="1:15" ht="14.25">
      <c r="A14" s="30" t="s">
        <v>74</v>
      </c>
      <c r="B14" s="31"/>
      <c r="C14" s="31"/>
      <c r="D14" s="31"/>
      <c r="E14" s="32"/>
      <c r="F14" s="32"/>
      <c r="G14" s="33">
        <v>1800</v>
      </c>
      <c r="H14" s="33"/>
      <c r="I14" s="33"/>
      <c r="J14" s="33"/>
      <c r="K14" s="33"/>
      <c r="L14" s="33"/>
      <c r="M14" s="34">
        <f t="shared" si="0"/>
        <v>1800</v>
      </c>
      <c r="O14" s="37"/>
    </row>
    <row r="15" spans="1:15" ht="14.25">
      <c r="A15" s="30" t="s">
        <v>55</v>
      </c>
      <c r="B15" s="31"/>
      <c r="C15" s="31"/>
      <c r="D15" s="31">
        <v>9900</v>
      </c>
      <c r="E15" s="32"/>
      <c r="F15" s="32"/>
      <c r="G15" s="33"/>
      <c r="H15" s="33"/>
      <c r="I15" s="33"/>
      <c r="J15" s="33"/>
      <c r="K15" s="33"/>
      <c r="L15" s="33"/>
      <c r="M15" s="34">
        <f t="shared" si="0"/>
        <v>9900</v>
      </c>
      <c r="O15" s="37"/>
    </row>
    <row r="16" spans="1:15" ht="14.25">
      <c r="A16" s="30" t="s">
        <v>75</v>
      </c>
      <c r="B16" s="31"/>
      <c r="C16" s="31"/>
      <c r="D16" s="31"/>
      <c r="E16" s="32"/>
      <c r="F16" s="32"/>
      <c r="G16" s="33"/>
      <c r="H16" s="33"/>
      <c r="I16" s="33"/>
      <c r="J16" s="33"/>
      <c r="K16" s="33">
        <v>8736.2000000000007</v>
      </c>
      <c r="L16" s="33"/>
      <c r="M16" s="34">
        <f t="shared" si="0"/>
        <v>8736.2000000000007</v>
      </c>
    </row>
    <row r="17" spans="1:14" ht="12.75" customHeight="1">
      <c r="A17" s="39"/>
      <c r="B17" s="40"/>
      <c r="C17" s="41"/>
      <c r="D17" s="40"/>
      <c r="E17" s="41"/>
      <c r="F17" s="41"/>
      <c r="G17" s="41"/>
      <c r="H17" s="41"/>
      <c r="I17" s="41"/>
      <c r="J17" s="41"/>
      <c r="K17" s="41"/>
      <c r="L17" s="41"/>
      <c r="M17" s="34">
        <f t="shared" si="0"/>
        <v>0</v>
      </c>
    </row>
    <row r="18" spans="1:14" ht="14.25">
      <c r="A18" s="62"/>
      <c r="B18" s="35"/>
      <c r="C18" s="33"/>
      <c r="D18" s="35"/>
      <c r="E18" s="33"/>
      <c r="F18" s="33"/>
      <c r="G18" s="33"/>
      <c r="H18" s="33"/>
      <c r="I18" s="33"/>
      <c r="J18" s="33"/>
      <c r="K18" s="33"/>
      <c r="L18" s="33"/>
      <c r="M18" s="34">
        <f t="shared" si="0"/>
        <v>0</v>
      </c>
    </row>
    <row r="19" spans="1:14" ht="15.75" hidden="1" customHeight="1">
      <c r="A19" s="36"/>
      <c r="B19" s="35"/>
      <c r="C19" s="33"/>
      <c r="D19" s="35"/>
      <c r="E19" s="33"/>
      <c r="F19" s="33"/>
      <c r="G19" s="33"/>
      <c r="H19" s="33"/>
      <c r="I19" s="33"/>
      <c r="J19" s="33"/>
      <c r="K19" s="33"/>
      <c r="L19" s="33"/>
      <c r="M19" s="34">
        <f t="shared" si="0"/>
        <v>0</v>
      </c>
    </row>
    <row r="20" spans="1:14" ht="15.75" hidden="1" customHeight="1">
      <c r="A20" s="76"/>
      <c r="B20" s="35"/>
      <c r="C20" s="33"/>
      <c r="D20" s="35"/>
      <c r="E20" s="33"/>
      <c r="F20" s="33"/>
      <c r="G20" s="33"/>
      <c r="H20" s="33"/>
      <c r="I20" s="33"/>
      <c r="J20" s="33"/>
      <c r="K20" s="33"/>
      <c r="L20" s="33"/>
      <c r="M20" s="34">
        <f t="shared" si="0"/>
        <v>0</v>
      </c>
    </row>
    <row r="21" spans="1:14" ht="15.75" hidden="1" customHeight="1">
      <c r="A21" s="76"/>
      <c r="B21" s="35"/>
      <c r="C21" s="33"/>
      <c r="D21" s="35"/>
      <c r="E21" s="33"/>
      <c r="F21" s="33"/>
      <c r="G21" s="33"/>
      <c r="H21" s="33"/>
      <c r="I21" s="33"/>
      <c r="J21" s="33"/>
      <c r="K21" s="33"/>
      <c r="L21" s="33"/>
      <c r="M21" s="34">
        <f t="shared" si="0"/>
        <v>0</v>
      </c>
    </row>
    <row r="22" spans="1:14" ht="18" hidden="1" customHeight="1">
      <c r="A22" s="36"/>
      <c r="B22" s="35"/>
      <c r="C22" s="33"/>
      <c r="D22" s="35"/>
      <c r="E22" s="33"/>
      <c r="F22" s="33"/>
      <c r="G22" s="33"/>
      <c r="H22" s="33"/>
      <c r="I22" s="33"/>
      <c r="J22" s="33"/>
      <c r="K22" s="33"/>
      <c r="L22" s="33"/>
      <c r="M22" s="34">
        <f t="shared" si="0"/>
        <v>0</v>
      </c>
    </row>
    <row r="23" spans="1:14" ht="20.25" hidden="1" customHeight="1">
      <c r="A23" s="36"/>
      <c r="B23" s="35"/>
      <c r="C23" s="33"/>
      <c r="D23" s="35"/>
      <c r="E23" s="33"/>
      <c r="F23" s="33"/>
      <c r="G23" s="33"/>
      <c r="H23" s="33"/>
      <c r="I23" s="33"/>
      <c r="J23" s="33"/>
      <c r="K23" s="33"/>
      <c r="L23" s="33"/>
      <c r="M23" s="34">
        <f t="shared" si="0"/>
        <v>0</v>
      </c>
    </row>
    <row r="24" spans="1:14" ht="16.5" hidden="1" customHeight="1">
      <c r="A24" s="62"/>
      <c r="B24" s="35"/>
      <c r="C24" s="33"/>
      <c r="D24" s="35"/>
      <c r="E24" s="33"/>
      <c r="F24" s="33"/>
      <c r="G24" s="33"/>
      <c r="H24" s="33"/>
      <c r="I24" s="33"/>
      <c r="J24" s="33"/>
      <c r="K24" s="33"/>
      <c r="L24" s="33"/>
      <c r="M24" s="34">
        <f t="shared" si="0"/>
        <v>0</v>
      </c>
    </row>
    <row r="25" spans="1:14" ht="16.5" hidden="1" customHeight="1">
      <c r="A25" s="36"/>
      <c r="B25" s="35"/>
      <c r="C25" s="33"/>
      <c r="D25" s="35"/>
      <c r="E25" s="33"/>
      <c r="F25" s="33"/>
      <c r="G25" s="33"/>
      <c r="H25" s="33"/>
      <c r="I25" s="33"/>
      <c r="J25" s="33"/>
      <c r="K25" s="33"/>
      <c r="L25" s="33"/>
      <c r="M25" s="34">
        <f t="shared" si="0"/>
        <v>0</v>
      </c>
    </row>
    <row r="26" spans="1:14" ht="15" hidden="1" thickBot="1">
      <c r="A26" s="36"/>
      <c r="B26" s="35"/>
      <c r="C26" s="33"/>
      <c r="D26" s="35"/>
      <c r="E26" s="33"/>
      <c r="F26" s="33"/>
      <c r="G26" s="33"/>
      <c r="H26" s="33"/>
      <c r="I26" s="33"/>
      <c r="J26" s="33"/>
      <c r="K26" s="33"/>
      <c r="L26" s="33"/>
      <c r="M26" s="34">
        <f t="shared" si="0"/>
        <v>0</v>
      </c>
    </row>
    <row r="27" spans="1:14" ht="15" hidden="1" thickBot="1">
      <c r="A27" s="36"/>
      <c r="B27" s="35"/>
      <c r="C27" s="33"/>
      <c r="D27" s="35"/>
      <c r="E27" s="33"/>
      <c r="F27" s="33"/>
      <c r="G27" s="33"/>
      <c r="H27" s="33"/>
      <c r="I27" s="33"/>
      <c r="J27" s="33"/>
      <c r="K27" s="33"/>
      <c r="L27" s="33"/>
      <c r="M27" s="34">
        <f t="shared" si="0"/>
        <v>0</v>
      </c>
    </row>
    <row r="28" spans="1:14" ht="14.25" customHeight="1" thickBot="1">
      <c r="A28" s="36"/>
      <c r="B28" s="35"/>
      <c r="C28" s="33"/>
      <c r="D28" s="35"/>
      <c r="E28" s="33"/>
      <c r="F28" s="33"/>
      <c r="G28" s="33"/>
      <c r="H28" s="33"/>
      <c r="I28" s="33"/>
      <c r="J28" s="33"/>
      <c r="K28" s="33"/>
      <c r="L28" s="33"/>
      <c r="M28" s="38"/>
    </row>
    <row r="29" spans="1:14" ht="13.5" thickBot="1">
      <c r="A29" s="72" t="s">
        <v>10</v>
      </c>
      <c r="B29" s="73">
        <f>SUM(B13:B16)</f>
        <v>63488.43</v>
      </c>
      <c r="C29" s="73">
        <f>SUM(C13:C16)</f>
        <v>14926.05</v>
      </c>
      <c r="D29" s="73">
        <f>D20</f>
        <v>0</v>
      </c>
      <c r="E29" s="73">
        <f>SUM(E13:E16)</f>
        <v>0</v>
      </c>
      <c r="F29" s="73">
        <f>SUM(F13:F28)</f>
        <v>0</v>
      </c>
      <c r="G29" s="73">
        <f>SUM(G13:G28)</f>
        <v>1800</v>
      </c>
      <c r="H29" s="73">
        <f>H20</f>
        <v>0</v>
      </c>
      <c r="I29" s="73">
        <f>SUM(I13:I16)</f>
        <v>0</v>
      </c>
      <c r="J29" s="73">
        <f>SUM(J13:J28)</f>
        <v>0</v>
      </c>
      <c r="K29" s="73">
        <f>SUM(K13:K28)</f>
        <v>8736.2000000000007</v>
      </c>
      <c r="L29" s="73">
        <f>SUM(L13:L28)</f>
        <v>0</v>
      </c>
      <c r="M29" s="46">
        <f>SUM(M13:M28)</f>
        <v>98850.68</v>
      </c>
    </row>
    <row r="30" spans="1:14" ht="13.5" thickBot="1">
      <c r="A30" s="47"/>
      <c r="B30" s="48"/>
      <c r="C30" s="49"/>
      <c r="D30" s="48"/>
      <c r="E30" s="49"/>
      <c r="F30" s="49"/>
      <c r="G30" s="49"/>
      <c r="H30" s="49"/>
      <c r="I30" s="49"/>
      <c r="J30" s="49"/>
      <c r="K30" s="49"/>
      <c r="L30" s="48"/>
      <c r="M30" s="48"/>
    </row>
    <row r="31" spans="1:14" ht="13.5" thickBot="1">
      <c r="A31" s="50" t="s">
        <v>11</v>
      </c>
      <c r="B31" s="51">
        <f t="shared" ref="B31:L31" si="1">B12-B29</f>
        <v>39444.249999999993</v>
      </c>
      <c r="C31" s="51">
        <f t="shared" si="1"/>
        <v>0</v>
      </c>
      <c r="D31" s="51">
        <f t="shared" si="1"/>
        <v>81827.5</v>
      </c>
      <c r="E31" s="51">
        <f t="shared" si="1"/>
        <v>400</v>
      </c>
      <c r="F31" s="51">
        <f t="shared" si="1"/>
        <v>75094.349999999991</v>
      </c>
      <c r="G31" s="51">
        <f t="shared" si="1"/>
        <v>5512.0999999999985</v>
      </c>
      <c r="H31" s="51">
        <f t="shared" si="1"/>
        <v>0</v>
      </c>
      <c r="I31" s="51">
        <f t="shared" si="1"/>
        <v>0</v>
      </c>
      <c r="J31" s="51">
        <f t="shared" si="1"/>
        <v>3162.36</v>
      </c>
      <c r="K31" s="51">
        <f t="shared" si="1"/>
        <v>24622.110000000011</v>
      </c>
      <c r="L31" s="51">
        <f t="shared" si="1"/>
        <v>0</v>
      </c>
      <c r="M31" s="51">
        <f>SUM(B31:L31)</f>
        <v>230062.66999999998</v>
      </c>
      <c r="N31" s="53"/>
    </row>
    <row r="32" spans="1:14">
      <c r="A32" s="47"/>
      <c r="B32" s="48"/>
      <c r="C32" s="49"/>
      <c r="D32" s="48"/>
      <c r="E32" s="49"/>
      <c r="F32" s="49"/>
      <c r="G32" s="49"/>
      <c r="H32" s="49"/>
      <c r="I32" s="49"/>
      <c r="J32" s="49"/>
      <c r="K32" s="49"/>
      <c r="L32" s="49"/>
      <c r="M32" s="48"/>
    </row>
    <row r="33" spans="1:13">
      <c r="A33" s="54"/>
      <c r="B33" s="54"/>
      <c r="C33" s="54"/>
      <c r="D33" s="55"/>
      <c r="E33" s="54"/>
      <c r="F33" s="54"/>
      <c r="G33" s="54"/>
      <c r="H33" s="54"/>
      <c r="I33" s="54"/>
      <c r="J33" s="54"/>
      <c r="K33" s="54"/>
      <c r="L33" s="54"/>
      <c r="M33" s="54"/>
    </row>
    <row r="34" spans="1:13">
      <c r="A34" s="54"/>
      <c r="B34" s="54"/>
      <c r="C34" s="54"/>
      <c r="D34" s="56"/>
      <c r="E34" s="54"/>
      <c r="F34" s="54"/>
      <c r="G34" s="54"/>
      <c r="H34" s="54"/>
      <c r="I34" s="54"/>
      <c r="J34" s="57"/>
      <c r="K34" s="57"/>
      <c r="L34" s="54"/>
      <c r="M34" s="54"/>
    </row>
    <row r="35" spans="1:13" s="37" customFormat="1">
      <c r="A35" s="55" t="s">
        <v>12</v>
      </c>
      <c r="B35" s="56">
        <f>B12</f>
        <v>102932.68</v>
      </c>
      <c r="C35" s="56">
        <f t="shared" ref="C35:L35" si="2">C12</f>
        <v>14926.05</v>
      </c>
      <c r="D35" s="56">
        <f t="shared" si="2"/>
        <v>81827.5</v>
      </c>
      <c r="E35" s="56">
        <f t="shared" si="2"/>
        <v>400</v>
      </c>
      <c r="F35" s="56">
        <f t="shared" si="2"/>
        <v>75094.349999999991</v>
      </c>
      <c r="G35" s="56">
        <f t="shared" si="2"/>
        <v>7312.0999999999985</v>
      </c>
      <c r="H35" s="56">
        <f t="shared" si="2"/>
        <v>0</v>
      </c>
      <c r="I35" s="56">
        <f t="shared" si="2"/>
        <v>0</v>
      </c>
      <c r="J35" s="56">
        <f t="shared" si="2"/>
        <v>3162.36</v>
      </c>
      <c r="K35" s="56">
        <f t="shared" si="2"/>
        <v>33358.310000000012</v>
      </c>
      <c r="L35" s="56">
        <f t="shared" si="2"/>
        <v>0</v>
      </c>
      <c r="M35" s="56">
        <f>SUM(B35:L35)</f>
        <v>319013.34999999992</v>
      </c>
    </row>
    <row r="36" spans="1:13">
      <c r="A36" s="54" t="s">
        <v>13</v>
      </c>
      <c r="B36" s="56">
        <f t="shared" ref="B36:L36" si="3">B35-B29</f>
        <v>39444.249999999993</v>
      </c>
      <c r="C36" s="56">
        <f t="shared" si="3"/>
        <v>0</v>
      </c>
      <c r="D36" s="56">
        <f t="shared" si="3"/>
        <v>81827.5</v>
      </c>
      <c r="E36" s="56">
        <f t="shared" si="3"/>
        <v>400</v>
      </c>
      <c r="F36" s="56">
        <f t="shared" si="3"/>
        <v>75094.349999999991</v>
      </c>
      <c r="G36" s="56">
        <f t="shared" si="3"/>
        <v>5512.0999999999985</v>
      </c>
      <c r="H36" s="56">
        <f t="shared" si="3"/>
        <v>0</v>
      </c>
      <c r="I36" s="56">
        <f t="shared" si="3"/>
        <v>0</v>
      </c>
      <c r="J36" s="56">
        <f>J35-J29</f>
        <v>3162.36</v>
      </c>
      <c r="K36" s="56">
        <f t="shared" si="3"/>
        <v>24622.110000000011</v>
      </c>
      <c r="L36" s="56">
        <f t="shared" si="3"/>
        <v>0</v>
      </c>
      <c r="M36" s="56">
        <f>SUM(B36:L36)</f>
        <v>230062.66999999998</v>
      </c>
    </row>
    <row r="37" spans="1:13">
      <c r="B37" s="37"/>
      <c r="F37" s="58"/>
    </row>
    <row r="38" spans="1:13">
      <c r="A38" t="s">
        <v>16</v>
      </c>
      <c r="B38" t="s">
        <v>97</v>
      </c>
    </row>
    <row r="39" spans="1:13">
      <c r="B39" s="37"/>
    </row>
    <row r="40" spans="1:13">
      <c r="A40" t="s">
        <v>14</v>
      </c>
      <c r="B40" t="s">
        <v>98</v>
      </c>
    </row>
  </sheetData>
  <mergeCells count="11">
    <mergeCell ref="A1:D1"/>
    <mergeCell ref="L1:M1"/>
    <mergeCell ref="A2:D2"/>
    <mergeCell ref="L3:M3"/>
    <mergeCell ref="B5:C5"/>
    <mergeCell ref="F5:K5"/>
    <mergeCell ref="F6:M6"/>
    <mergeCell ref="A7:D7"/>
    <mergeCell ref="A9:A10"/>
    <mergeCell ref="B9:L9"/>
    <mergeCell ref="M9:M10"/>
  </mergeCells>
  <pageMargins left="0.75" right="0.75" top="1" bottom="1" header="0.5" footer="0.5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40"/>
  <sheetViews>
    <sheetView topLeftCell="A12" zoomScaleNormal="120" workbookViewId="0">
      <selection activeCell="E40" sqref="E40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97" t="s">
        <v>93</v>
      </c>
      <c r="B1" s="97"/>
      <c r="C1" s="97"/>
      <c r="D1" s="97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71"/>
      <c r="M2" s="71"/>
    </row>
    <row r="3" spans="1:15">
      <c r="A3" s="5"/>
      <c r="B3" s="4"/>
      <c r="C3" s="4"/>
      <c r="D3" s="7"/>
      <c r="E3" s="4"/>
      <c r="F3" s="4"/>
      <c r="G3" s="4"/>
      <c r="H3" s="5"/>
      <c r="I3" s="71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98" t="s">
        <v>78</v>
      </c>
      <c r="C5" s="99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32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вересень!B35</f>
        <v>177372.12</v>
      </c>
      <c r="C12" s="28">
        <f>вересень!C35+1596.13</f>
        <v>17696.679999999975</v>
      </c>
      <c r="D12" s="28">
        <f>вересень!D35</f>
        <v>81827.5</v>
      </c>
      <c r="E12" s="28">
        <f>вересень!E35</f>
        <v>400</v>
      </c>
      <c r="F12" s="28">
        <f>вересень!F35</f>
        <v>87652.459999999992</v>
      </c>
      <c r="G12" s="28">
        <f>вересень!G35</f>
        <v>9465.4599999999991</v>
      </c>
      <c r="H12" s="28">
        <v>0</v>
      </c>
      <c r="I12" s="28">
        <v>0</v>
      </c>
      <c r="J12" s="28">
        <f>вересень!J35</f>
        <v>3162.36</v>
      </c>
      <c r="K12" s="28">
        <f>вересень!K35</f>
        <v>35284.780000000013</v>
      </c>
      <c r="L12" s="28">
        <v>0</v>
      </c>
      <c r="M12" s="29">
        <f>SUM(B12:L12)</f>
        <v>412861.35999999993</v>
      </c>
    </row>
    <row r="13" spans="1:15" ht="14.25">
      <c r="A13" s="30" t="s">
        <v>47</v>
      </c>
      <c r="B13" s="31">
        <v>74439.44</v>
      </c>
      <c r="C13" s="32">
        <v>17696.68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19" si="0">SUM(B13:L13)</f>
        <v>92136.12</v>
      </c>
    </row>
    <row r="14" spans="1:15" ht="14.25">
      <c r="A14" s="30" t="s">
        <v>58</v>
      </c>
      <c r="B14" s="31"/>
      <c r="C14" s="31"/>
      <c r="D14" s="31"/>
      <c r="E14" s="32"/>
      <c r="F14" s="32">
        <f>1418.6+469.1+648</f>
        <v>2535.6999999999998</v>
      </c>
      <c r="G14" s="33"/>
      <c r="H14" s="33"/>
      <c r="I14" s="33"/>
      <c r="J14" s="33"/>
      <c r="K14" s="33"/>
      <c r="L14" s="33"/>
      <c r="M14" s="34">
        <f t="shared" si="0"/>
        <v>2535.6999999999998</v>
      </c>
      <c r="O14" s="37"/>
    </row>
    <row r="15" spans="1:15" ht="14.25">
      <c r="A15" s="30" t="s">
        <v>69</v>
      </c>
      <c r="B15" s="31"/>
      <c r="C15" s="31"/>
      <c r="D15" s="31"/>
      <c r="E15" s="32"/>
      <c r="F15" s="32">
        <f>4714.47+1812.36</f>
        <v>6526.83</v>
      </c>
      <c r="G15" s="33"/>
      <c r="H15" s="33"/>
      <c r="I15" s="33"/>
      <c r="J15" s="33"/>
      <c r="K15" s="33"/>
      <c r="L15" s="33"/>
      <c r="M15" s="34"/>
      <c r="O15" s="37"/>
    </row>
    <row r="16" spans="1:15" ht="14.25">
      <c r="A16" s="30" t="s">
        <v>70</v>
      </c>
      <c r="B16" s="31"/>
      <c r="C16" s="31"/>
      <c r="D16" s="31"/>
      <c r="E16" s="32"/>
      <c r="F16" s="32">
        <v>219</v>
      </c>
      <c r="G16" s="33"/>
      <c r="H16" s="33"/>
      <c r="I16" s="33"/>
      <c r="J16" s="33"/>
      <c r="K16" s="33"/>
      <c r="L16" s="33"/>
      <c r="M16" s="34">
        <f t="shared" si="0"/>
        <v>219</v>
      </c>
    </row>
    <row r="17" spans="1:14" ht="14.25">
      <c r="A17" s="39" t="s">
        <v>20</v>
      </c>
      <c r="B17" s="40"/>
      <c r="C17" s="41"/>
      <c r="D17" s="40"/>
      <c r="E17" s="41"/>
      <c r="F17" s="41">
        <f>2135.94+573.34</f>
        <v>2709.28</v>
      </c>
      <c r="G17" s="41"/>
      <c r="H17" s="41"/>
      <c r="I17" s="41"/>
      <c r="J17" s="41"/>
      <c r="K17" s="41"/>
      <c r="L17" s="41"/>
      <c r="M17" s="38">
        <f t="shared" si="0"/>
        <v>2709.28</v>
      </c>
    </row>
    <row r="18" spans="1:14" ht="14.25">
      <c r="A18" s="62" t="s">
        <v>71</v>
      </c>
      <c r="B18" s="35"/>
      <c r="C18" s="33"/>
      <c r="D18" s="35"/>
      <c r="E18" s="33"/>
      <c r="F18" s="33"/>
      <c r="G18" s="33"/>
      <c r="H18" s="33"/>
      <c r="I18" s="33"/>
      <c r="J18" s="33"/>
      <c r="K18" s="33">
        <v>1926.47</v>
      </c>
      <c r="L18" s="33"/>
      <c r="M18" s="38">
        <f t="shared" si="0"/>
        <v>1926.47</v>
      </c>
    </row>
    <row r="19" spans="1:14" ht="12.75" customHeight="1">
      <c r="A19" s="82" t="s">
        <v>72</v>
      </c>
      <c r="B19" s="35"/>
      <c r="C19" s="33"/>
      <c r="D19" s="35"/>
      <c r="E19" s="33"/>
      <c r="F19" s="33"/>
      <c r="G19" s="33">
        <v>2153.36</v>
      </c>
      <c r="H19" s="33"/>
      <c r="I19" s="33"/>
      <c r="J19" s="33"/>
      <c r="K19" s="33"/>
      <c r="L19" s="33"/>
      <c r="M19" s="38">
        <f t="shared" si="0"/>
        <v>2153.36</v>
      </c>
    </row>
    <row r="20" spans="1:14" ht="14.25" hidden="1">
      <c r="A20" s="36"/>
      <c r="B20" s="35"/>
      <c r="C20" s="33"/>
      <c r="D20" s="35"/>
      <c r="E20" s="33"/>
      <c r="F20" s="33"/>
      <c r="G20" s="33"/>
      <c r="H20" s="33"/>
      <c r="I20" s="33"/>
      <c r="J20" s="33"/>
      <c r="K20" s="33"/>
      <c r="L20" s="33"/>
      <c r="M20" s="38"/>
    </row>
    <row r="21" spans="1:14" ht="14.25" hidden="1">
      <c r="A21" s="36"/>
      <c r="B21" s="35"/>
      <c r="C21" s="33"/>
      <c r="D21" s="35"/>
      <c r="E21" s="33"/>
      <c r="F21" s="33"/>
      <c r="G21" s="33"/>
      <c r="H21" s="33"/>
      <c r="I21" s="33"/>
      <c r="J21" s="33"/>
      <c r="K21" s="33"/>
      <c r="L21" s="33"/>
      <c r="M21" s="38"/>
    </row>
    <row r="22" spans="1:14" ht="14.25">
      <c r="A22" s="36" t="s">
        <v>73</v>
      </c>
      <c r="B22" s="35"/>
      <c r="C22" s="33"/>
      <c r="D22" s="35"/>
      <c r="E22" s="33"/>
      <c r="F22" s="33">
        <v>567.29999999999995</v>
      </c>
      <c r="G22" s="33"/>
      <c r="H22" s="33"/>
      <c r="I22" s="33"/>
      <c r="J22" s="33"/>
      <c r="K22" s="33"/>
      <c r="L22" s="33"/>
      <c r="M22" s="38"/>
    </row>
    <row r="23" spans="1:14" ht="14.25">
      <c r="A23" s="36"/>
      <c r="B23" s="35"/>
      <c r="C23" s="33"/>
      <c r="D23" s="35"/>
      <c r="E23" s="33"/>
      <c r="F23" s="33"/>
      <c r="G23" s="33"/>
      <c r="H23" s="33"/>
      <c r="I23" s="33"/>
      <c r="J23" s="33"/>
      <c r="K23" s="33"/>
      <c r="L23" s="33"/>
      <c r="M23" s="38"/>
    </row>
    <row r="24" spans="1:14" ht="14.25" hidden="1">
      <c r="A24" s="36"/>
      <c r="B24" s="35"/>
      <c r="C24" s="33"/>
      <c r="D24" s="35"/>
      <c r="E24" s="33"/>
      <c r="F24" s="33"/>
      <c r="G24" s="33"/>
      <c r="H24" s="33"/>
      <c r="I24" s="33"/>
      <c r="J24" s="33"/>
      <c r="K24" s="33"/>
      <c r="L24" s="33"/>
      <c r="M24" s="38"/>
    </row>
    <row r="25" spans="1:14" ht="16.5" customHeight="1" thickBot="1">
      <c r="A25" s="36"/>
      <c r="B25" s="35"/>
      <c r="C25" s="33"/>
      <c r="D25" s="35"/>
      <c r="E25" s="33"/>
      <c r="F25" s="33"/>
      <c r="G25" s="33"/>
      <c r="H25" s="33"/>
      <c r="I25" s="33"/>
      <c r="J25" s="33"/>
      <c r="K25" s="33"/>
      <c r="L25" s="33"/>
      <c r="M25" s="38"/>
    </row>
    <row r="26" spans="1:14" ht="15" hidden="1" thickBot="1">
      <c r="A26" s="36"/>
      <c r="B26" s="35"/>
      <c r="C26" s="33"/>
      <c r="D26" s="35"/>
      <c r="E26" s="33"/>
      <c r="F26" s="33"/>
      <c r="G26" s="33"/>
      <c r="H26" s="33"/>
      <c r="I26" s="33"/>
      <c r="J26" s="33"/>
      <c r="K26" s="33"/>
      <c r="L26" s="33"/>
      <c r="M26" s="38"/>
    </row>
    <row r="27" spans="1:14" ht="15" hidden="1" thickBot="1">
      <c r="A27" s="36"/>
      <c r="B27" s="35"/>
      <c r="C27" s="33"/>
      <c r="D27" s="35"/>
      <c r="E27" s="33"/>
      <c r="F27" s="33"/>
      <c r="G27" s="33"/>
      <c r="H27" s="33"/>
      <c r="I27" s="33"/>
      <c r="J27" s="33"/>
      <c r="K27" s="33"/>
      <c r="L27" s="33"/>
      <c r="M27" s="38"/>
    </row>
    <row r="28" spans="1:14" ht="15" hidden="1" thickBot="1">
      <c r="A28" s="36"/>
      <c r="B28" s="35"/>
      <c r="C28" s="33"/>
      <c r="D28" s="35"/>
      <c r="E28" s="33"/>
      <c r="F28" s="33">
        <v>0</v>
      </c>
      <c r="G28" s="33"/>
      <c r="H28" s="33"/>
      <c r="I28" s="33"/>
      <c r="J28" s="33"/>
      <c r="K28" s="33"/>
      <c r="L28" s="33"/>
      <c r="M28" s="38"/>
    </row>
    <row r="29" spans="1:14" ht="13.5" thickBot="1">
      <c r="A29" s="72" t="s">
        <v>10</v>
      </c>
      <c r="B29" s="73">
        <f>SUM(B13:B16)</f>
        <v>74439.44</v>
      </c>
      <c r="C29" s="73">
        <f>SUM(C13:C16)</f>
        <v>17696.68</v>
      </c>
      <c r="D29" s="73">
        <f>D20</f>
        <v>0</v>
      </c>
      <c r="E29" s="73">
        <f>SUM(E13:E16)</f>
        <v>0</v>
      </c>
      <c r="F29" s="73">
        <f>SUM(F13:F28)</f>
        <v>12558.109999999999</v>
      </c>
      <c r="G29" s="73">
        <f>SUM(G13:G28)</f>
        <v>2153.36</v>
      </c>
      <c r="H29" s="73">
        <f>H20</f>
        <v>0</v>
      </c>
      <c r="I29" s="73">
        <f>SUM(I13:I16)</f>
        <v>0</v>
      </c>
      <c r="J29" s="73">
        <f>SUM(J13:J28)</f>
        <v>0</v>
      </c>
      <c r="K29" s="73">
        <f>SUM(K13:K28)</f>
        <v>1926.47</v>
      </c>
      <c r="L29" s="73">
        <f>SUM(L13:L28)</f>
        <v>0</v>
      </c>
      <c r="M29" s="46">
        <f>SUM(M13:M28)</f>
        <v>101679.93</v>
      </c>
    </row>
    <row r="30" spans="1:14" ht="13.5" thickBot="1">
      <c r="A30" s="47"/>
      <c r="B30" s="48"/>
      <c r="C30" s="49"/>
      <c r="D30" s="48"/>
      <c r="E30" s="49"/>
      <c r="F30" s="49"/>
      <c r="G30" s="49"/>
      <c r="H30" s="49"/>
      <c r="I30" s="49"/>
      <c r="J30" s="49"/>
      <c r="K30" s="49"/>
      <c r="L30" s="48"/>
      <c r="M30" s="48"/>
    </row>
    <row r="31" spans="1:14" ht="13.5" thickBot="1">
      <c r="A31" s="50" t="s">
        <v>11</v>
      </c>
      <c r="B31" s="51">
        <f t="shared" ref="B31:L31" si="1">B12-B29</f>
        <v>102932.68</v>
      </c>
      <c r="C31" s="51">
        <f t="shared" si="1"/>
        <v>0</v>
      </c>
      <c r="D31" s="51">
        <f t="shared" si="1"/>
        <v>81827.5</v>
      </c>
      <c r="E31" s="51">
        <f t="shared" si="1"/>
        <v>400</v>
      </c>
      <c r="F31" s="51">
        <f t="shared" si="1"/>
        <v>75094.349999999991</v>
      </c>
      <c r="G31" s="51">
        <f t="shared" si="1"/>
        <v>7312.0999999999985</v>
      </c>
      <c r="H31" s="51">
        <f t="shared" si="1"/>
        <v>0</v>
      </c>
      <c r="I31" s="51">
        <f t="shared" si="1"/>
        <v>0</v>
      </c>
      <c r="J31" s="51">
        <f t="shared" si="1"/>
        <v>3162.36</v>
      </c>
      <c r="K31" s="51">
        <f t="shared" si="1"/>
        <v>33358.310000000012</v>
      </c>
      <c r="L31" s="51">
        <f t="shared" si="1"/>
        <v>0</v>
      </c>
      <c r="M31" s="51">
        <f>SUM(B31:L31)</f>
        <v>304087.29999999993</v>
      </c>
      <c r="N31" s="53"/>
    </row>
    <row r="32" spans="1:14">
      <c r="A32" s="47"/>
      <c r="B32" s="48"/>
      <c r="C32" s="49"/>
      <c r="D32" s="48"/>
      <c r="E32" s="49"/>
      <c r="F32" s="49"/>
      <c r="G32" s="49"/>
      <c r="H32" s="49"/>
      <c r="I32" s="49"/>
      <c r="J32" s="49"/>
      <c r="K32" s="49"/>
      <c r="L32" s="49"/>
      <c r="M32" s="48"/>
    </row>
    <row r="33" spans="1:13">
      <c r="A33" s="54"/>
      <c r="B33" s="54"/>
      <c r="C33" s="54"/>
      <c r="D33" s="55"/>
      <c r="E33" s="54"/>
      <c r="F33" s="54"/>
      <c r="G33" s="54"/>
      <c r="H33" s="54"/>
      <c r="I33" s="54"/>
      <c r="J33" s="54"/>
      <c r="K33" s="54"/>
      <c r="L33" s="54"/>
      <c r="M33" s="54"/>
    </row>
    <row r="34" spans="1:13">
      <c r="A34" s="54"/>
      <c r="B34" s="54"/>
      <c r="C34" s="54"/>
      <c r="D34" s="56"/>
      <c r="E34" s="54"/>
      <c r="F34" s="54"/>
      <c r="G34" s="54"/>
      <c r="H34" s="54"/>
      <c r="I34" s="54"/>
      <c r="J34" s="57"/>
      <c r="K34" s="57"/>
      <c r="L34" s="54"/>
      <c r="M34" s="54"/>
    </row>
    <row r="35" spans="1:13" s="37" customFormat="1">
      <c r="A35" s="55" t="s">
        <v>12</v>
      </c>
      <c r="B35" s="56">
        <f>B12</f>
        <v>177372.12</v>
      </c>
      <c r="C35" s="56">
        <f t="shared" ref="C35:L35" si="2">C12</f>
        <v>17696.679999999975</v>
      </c>
      <c r="D35" s="56">
        <f t="shared" si="2"/>
        <v>81827.5</v>
      </c>
      <c r="E35" s="56">
        <f t="shared" si="2"/>
        <v>400</v>
      </c>
      <c r="F35" s="56">
        <f t="shared" si="2"/>
        <v>87652.459999999992</v>
      </c>
      <c r="G35" s="56">
        <f t="shared" si="2"/>
        <v>9465.4599999999991</v>
      </c>
      <c r="H35" s="56">
        <f t="shared" si="2"/>
        <v>0</v>
      </c>
      <c r="I35" s="56">
        <f t="shared" si="2"/>
        <v>0</v>
      </c>
      <c r="J35" s="56">
        <f t="shared" si="2"/>
        <v>3162.36</v>
      </c>
      <c r="K35" s="56">
        <f t="shared" si="2"/>
        <v>35284.780000000013</v>
      </c>
      <c r="L35" s="56">
        <f t="shared" si="2"/>
        <v>0</v>
      </c>
      <c r="M35" s="56">
        <f>SUM(B35:L35)</f>
        <v>412861.35999999993</v>
      </c>
    </row>
    <row r="36" spans="1:13">
      <c r="A36" s="54" t="s">
        <v>13</v>
      </c>
      <c r="B36" s="56">
        <f t="shared" ref="B36:L36" si="3">B35-B29</f>
        <v>102932.68</v>
      </c>
      <c r="C36" s="56">
        <f t="shared" si="3"/>
        <v>0</v>
      </c>
      <c r="D36" s="56">
        <f t="shared" si="3"/>
        <v>81827.5</v>
      </c>
      <c r="E36" s="56">
        <f t="shared" si="3"/>
        <v>400</v>
      </c>
      <c r="F36" s="56">
        <f t="shared" si="3"/>
        <v>75094.349999999991</v>
      </c>
      <c r="G36" s="56">
        <f t="shared" si="3"/>
        <v>7312.0999999999985</v>
      </c>
      <c r="H36" s="56">
        <f t="shared" si="3"/>
        <v>0</v>
      </c>
      <c r="I36" s="56">
        <f t="shared" si="3"/>
        <v>0</v>
      </c>
      <c r="J36" s="56">
        <f>J35-J29</f>
        <v>3162.36</v>
      </c>
      <c r="K36" s="56">
        <f t="shared" si="3"/>
        <v>33358.310000000012</v>
      </c>
      <c r="L36" s="56">
        <f t="shared" si="3"/>
        <v>0</v>
      </c>
      <c r="M36" s="56">
        <f>SUM(B36:L36)</f>
        <v>304087.29999999993</v>
      </c>
    </row>
    <row r="37" spans="1:13">
      <c r="B37" s="37"/>
      <c r="F37" s="58"/>
    </row>
    <row r="38" spans="1:13">
      <c r="A38" t="s">
        <v>16</v>
      </c>
      <c r="B38" t="s">
        <v>102</v>
      </c>
    </row>
    <row r="39" spans="1:13">
      <c r="B39" s="37"/>
    </row>
    <row r="40" spans="1:13">
      <c r="A40" t="s">
        <v>14</v>
      </c>
      <c r="B40" t="s">
        <v>95</v>
      </c>
    </row>
  </sheetData>
  <mergeCells count="11">
    <mergeCell ref="A1:D1"/>
    <mergeCell ref="L1:M1"/>
    <mergeCell ref="A2:D2"/>
    <mergeCell ref="L3:M3"/>
    <mergeCell ref="B5:C5"/>
    <mergeCell ref="F5:K5"/>
    <mergeCell ref="F6:M6"/>
    <mergeCell ref="A7:D7"/>
    <mergeCell ref="A9:A10"/>
    <mergeCell ref="B9:L9"/>
    <mergeCell ref="M9:M10"/>
  </mergeCells>
  <pageMargins left="0.75" right="0.75" top="1" bottom="1" header="0.5" footer="0.5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40"/>
  <sheetViews>
    <sheetView topLeftCell="A13" zoomScaleNormal="120" workbookViewId="0">
      <selection activeCell="G40" sqref="G40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bestFit="1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83" t="s">
        <v>100</v>
      </c>
      <c r="B1" s="83"/>
      <c r="C1" s="83"/>
      <c r="D1" s="83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70"/>
      <c r="M2" s="70"/>
    </row>
    <row r="3" spans="1:15">
      <c r="A3" s="5"/>
      <c r="B3" s="4"/>
      <c r="C3" s="4"/>
      <c r="D3" s="7"/>
      <c r="E3" s="4"/>
      <c r="F3" s="4"/>
      <c r="G3" s="4"/>
      <c r="H3" s="5"/>
      <c r="I3" s="70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87" t="s">
        <v>78</v>
      </c>
      <c r="C5" s="88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31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серпень!B29</f>
        <v>248738.34999999998</v>
      </c>
      <c r="C12" s="28">
        <f>серпень!C29</f>
        <v>33030.189999999973</v>
      </c>
      <c r="D12" s="28">
        <f>серпень!D29</f>
        <v>81827.5</v>
      </c>
      <c r="E12" s="28">
        <f>серпень!E29</f>
        <v>400</v>
      </c>
      <c r="F12" s="28">
        <f>серпень!F29</f>
        <v>94401.43</v>
      </c>
      <c r="G12" s="28">
        <f>серпень!G29</f>
        <v>10500</v>
      </c>
      <c r="H12" s="28">
        <v>0</v>
      </c>
      <c r="I12" s="28">
        <v>0</v>
      </c>
      <c r="J12" s="28">
        <f>серпень!J29</f>
        <v>4022.96</v>
      </c>
      <c r="K12" s="28">
        <f>серпень!K29</f>
        <v>37017.87000000001</v>
      </c>
      <c r="L12" s="28"/>
      <c r="M12" s="29">
        <f>SUM(B12:L12)</f>
        <v>509938.29999999993</v>
      </c>
    </row>
    <row r="13" spans="1:15" ht="14.25">
      <c r="A13" s="30" t="s">
        <v>47</v>
      </c>
      <c r="B13" s="31">
        <v>71366.23</v>
      </c>
      <c r="C13" s="32">
        <v>16929.64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3" si="0">SUM(B13:L13)</f>
        <v>88295.87</v>
      </c>
    </row>
    <row r="14" spans="1:15" ht="14.25">
      <c r="A14" s="30" t="s">
        <v>49</v>
      </c>
      <c r="B14" s="31"/>
      <c r="C14" s="31"/>
      <c r="D14" s="31">
        <v>4400</v>
      </c>
      <c r="E14" s="32"/>
      <c r="F14" s="32"/>
      <c r="G14" s="33"/>
      <c r="H14" s="33"/>
      <c r="I14" s="33"/>
      <c r="J14" s="33"/>
      <c r="K14" s="33"/>
      <c r="L14" s="33"/>
      <c r="M14" s="34">
        <f t="shared" si="0"/>
        <v>4400</v>
      </c>
      <c r="O14" s="37"/>
    </row>
    <row r="15" spans="1:15" ht="14.25">
      <c r="A15" s="30" t="s">
        <v>62</v>
      </c>
      <c r="B15" s="31"/>
      <c r="C15" s="31"/>
      <c r="D15" s="31"/>
      <c r="E15" s="32"/>
      <c r="F15" s="32"/>
      <c r="G15" s="33"/>
      <c r="H15" s="33"/>
      <c r="I15" s="33"/>
      <c r="J15" s="33"/>
      <c r="K15" s="33">
        <v>1733.09</v>
      </c>
      <c r="L15" s="33"/>
      <c r="M15" s="34">
        <f t="shared" si="0"/>
        <v>1733.09</v>
      </c>
    </row>
    <row r="16" spans="1:15" ht="14.25">
      <c r="A16" s="80" t="s">
        <v>63</v>
      </c>
      <c r="B16" s="40"/>
      <c r="C16" s="41"/>
      <c r="D16" s="40"/>
      <c r="E16" s="41"/>
      <c r="F16" s="41"/>
      <c r="G16" s="41">
        <v>1034.54</v>
      </c>
      <c r="H16" s="41"/>
      <c r="I16" s="41"/>
      <c r="J16" s="41"/>
      <c r="K16" s="41"/>
      <c r="L16" s="41"/>
      <c r="M16" s="38">
        <f t="shared" si="0"/>
        <v>1034.54</v>
      </c>
    </row>
    <row r="17" spans="1:14" ht="14.25">
      <c r="A17" s="62" t="s">
        <v>64</v>
      </c>
      <c r="B17" s="35"/>
      <c r="C17" s="33"/>
      <c r="D17" s="35"/>
      <c r="E17" s="33"/>
      <c r="F17" s="33">
        <v>3266.38</v>
      </c>
      <c r="G17" s="33"/>
      <c r="H17" s="33"/>
      <c r="I17" s="33"/>
      <c r="J17" s="33"/>
      <c r="K17" s="33"/>
      <c r="L17" s="33"/>
      <c r="M17" s="38">
        <f t="shared" si="0"/>
        <v>3266.38</v>
      </c>
    </row>
    <row r="18" spans="1:14" ht="14.25">
      <c r="A18" s="36" t="s">
        <v>59</v>
      </c>
      <c r="B18" s="35"/>
      <c r="C18" s="33"/>
      <c r="D18" s="35"/>
      <c r="E18" s="33"/>
      <c r="F18" s="33">
        <v>2000.09</v>
      </c>
      <c r="G18" s="33"/>
      <c r="H18" s="33"/>
      <c r="I18" s="33"/>
      <c r="J18" s="33"/>
      <c r="K18" s="33"/>
      <c r="L18" s="33"/>
      <c r="M18" s="38">
        <f t="shared" si="0"/>
        <v>2000.09</v>
      </c>
    </row>
    <row r="19" spans="1:14" ht="14.25">
      <c r="A19" s="36" t="s">
        <v>65</v>
      </c>
      <c r="B19" s="35"/>
      <c r="C19" s="33"/>
      <c r="D19" s="35"/>
      <c r="E19" s="33"/>
      <c r="F19" s="33"/>
      <c r="G19" s="33"/>
      <c r="H19" s="33"/>
      <c r="I19" s="33"/>
      <c r="J19" s="33">
        <f>344+516.6</f>
        <v>860.6</v>
      </c>
      <c r="K19" s="33"/>
      <c r="L19" s="33"/>
      <c r="M19" s="38">
        <f t="shared" si="0"/>
        <v>860.6</v>
      </c>
    </row>
    <row r="20" spans="1:14" ht="14.25">
      <c r="A20" s="36" t="s">
        <v>66</v>
      </c>
      <c r="B20" s="35"/>
      <c r="C20" s="33"/>
      <c r="D20" s="35">
        <v>1901</v>
      </c>
      <c r="E20" s="33"/>
      <c r="F20" s="33"/>
      <c r="G20" s="33"/>
      <c r="H20" s="33"/>
      <c r="I20" s="33"/>
      <c r="J20" s="33"/>
      <c r="K20" s="33"/>
      <c r="L20" s="33"/>
      <c r="M20" s="38">
        <f t="shared" si="0"/>
        <v>1901</v>
      </c>
    </row>
    <row r="21" spans="1:14" ht="14.25">
      <c r="A21" s="36" t="s">
        <v>35</v>
      </c>
      <c r="B21" s="35"/>
      <c r="C21" s="33"/>
      <c r="D21" s="35">
        <v>3000</v>
      </c>
      <c r="E21" s="33"/>
      <c r="F21" s="33"/>
      <c r="G21" s="33"/>
      <c r="H21" s="33"/>
      <c r="I21" s="33"/>
      <c r="J21" s="33"/>
      <c r="K21" s="33"/>
      <c r="L21" s="33"/>
      <c r="M21" s="38">
        <f t="shared" si="0"/>
        <v>3000</v>
      </c>
    </row>
    <row r="22" spans="1:14" ht="14.25">
      <c r="A22" s="36" t="s">
        <v>67</v>
      </c>
      <c r="B22" s="35"/>
      <c r="C22" s="33"/>
      <c r="D22" s="35"/>
      <c r="E22" s="33"/>
      <c r="F22" s="33">
        <v>1482.5</v>
      </c>
      <c r="G22" s="33"/>
      <c r="H22" s="33"/>
      <c r="I22" s="33"/>
      <c r="J22" s="33"/>
      <c r="K22" s="33"/>
      <c r="L22" s="33"/>
      <c r="M22" s="38">
        <f t="shared" si="0"/>
        <v>1482.5</v>
      </c>
    </row>
    <row r="23" spans="1:14" ht="14.25">
      <c r="A23" s="36"/>
      <c r="B23" s="35"/>
      <c r="C23" s="33"/>
      <c r="D23" s="35"/>
      <c r="E23" s="33"/>
      <c r="F23" s="33"/>
      <c r="G23" s="33"/>
      <c r="H23" s="33"/>
      <c r="I23" s="33"/>
      <c r="J23" s="33"/>
      <c r="K23" s="33"/>
      <c r="L23" s="33"/>
      <c r="M23" s="38">
        <f t="shared" si="0"/>
        <v>0</v>
      </c>
    </row>
    <row r="24" spans="1:14" ht="10.5" customHeight="1" thickBot="1">
      <c r="A24" s="36"/>
      <c r="B24" s="35"/>
      <c r="C24" s="33"/>
      <c r="D24" s="35"/>
      <c r="E24" s="33"/>
      <c r="F24" s="33"/>
      <c r="G24" s="33"/>
      <c r="H24" s="33"/>
      <c r="I24" s="33"/>
      <c r="J24" s="33"/>
      <c r="K24" s="33"/>
      <c r="L24" s="33"/>
      <c r="M24" s="38"/>
    </row>
    <row r="25" spans="1:14" ht="15" hidden="1" thickBot="1">
      <c r="A25" s="36"/>
      <c r="B25" s="35"/>
      <c r="C25" s="33"/>
      <c r="D25" s="35"/>
      <c r="E25" s="33"/>
      <c r="F25" s="33"/>
      <c r="G25" s="33"/>
      <c r="H25" s="33"/>
      <c r="I25" s="33"/>
      <c r="J25" s="33"/>
      <c r="K25" s="33"/>
      <c r="L25" s="33"/>
      <c r="M25" s="38"/>
    </row>
    <row r="26" spans="1:14" ht="15" hidden="1" thickBot="1">
      <c r="A26" s="36"/>
      <c r="B26" s="35"/>
      <c r="C26" s="33"/>
      <c r="D26" s="35"/>
      <c r="E26" s="33"/>
      <c r="F26" s="33"/>
      <c r="G26" s="33"/>
      <c r="H26" s="33"/>
      <c r="I26" s="33"/>
      <c r="J26" s="33"/>
      <c r="K26" s="33"/>
      <c r="L26" s="33"/>
      <c r="M26" s="38"/>
    </row>
    <row r="27" spans="1:14" ht="15" hidden="1" thickBot="1">
      <c r="A27" s="36"/>
      <c r="B27" s="35"/>
      <c r="C27" s="33"/>
      <c r="D27" s="35"/>
      <c r="E27" s="33"/>
      <c r="F27" s="33">
        <v>0</v>
      </c>
      <c r="G27" s="33"/>
      <c r="H27" s="33"/>
      <c r="I27" s="33"/>
      <c r="J27" s="33"/>
      <c r="K27" s="33"/>
      <c r="L27" s="33"/>
      <c r="M27" s="38"/>
    </row>
    <row r="28" spans="1:14" ht="13.5" thickBot="1">
      <c r="A28" s="72" t="s">
        <v>10</v>
      </c>
      <c r="B28" s="73">
        <f>SUM(B13:B15)</f>
        <v>71366.23</v>
      </c>
      <c r="C28" s="73">
        <f>SUM(C13:C15)</f>
        <v>16929.64</v>
      </c>
      <c r="D28" s="73">
        <f>D19</f>
        <v>0</v>
      </c>
      <c r="E28" s="73">
        <f>SUM(E13:E15)</f>
        <v>0</v>
      </c>
      <c r="F28" s="73">
        <f>SUM(F13:F27)</f>
        <v>6748.97</v>
      </c>
      <c r="G28" s="73">
        <f>SUM(G13:G27)</f>
        <v>1034.54</v>
      </c>
      <c r="H28" s="73">
        <f>H19</f>
        <v>0</v>
      </c>
      <c r="I28" s="73">
        <f>SUM(I13:I15)</f>
        <v>0</v>
      </c>
      <c r="J28" s="73">
        <f>SUM(J13:J27)</f>
        <v>860.6</v>
      </c>
      <c r="K28" s="73">
        <f>SUM(K13:K27)</f>
        <v>1733.09</v>
      </c>
      <c r="L28" s="73">
        <f>SUM(L13:L27)</f>
        <v>0</v>
      </c>
      <c r="M28" s="46">
        <f>SUM(M13:M27)</f>
        <v>107974.06999999999</v>
      </c>
    </row>
    <row r="29" spans="1:14" ht="13.5" thickBot="1">
      <c r="A29" s="47"/>
      <c r="B29" s="48"/>
      <c r="C29" s="49"/>
      <c r="D29" s="48"/>
      <c r="E29" s="49"/>
      <c r="F29" s="49"/>
      <c r="G29" s="49"/>
      <c r="H29" s="49"/>
      <c r="I29" s="49"/>
      <c r="J29" s="49"/>
      <c r="K29" s="49"/>
      <c r="L29" s="48"/>
      <c r="M29" s="48"/>
    </row>
    <row r="30" spans="1:14" ht="13.5" thickBot="1">
      <c r="A30" s="50" t="s">
        <v>11</v>
      </c>
      <c r="B30" s="51">
        <f t="shared" ref="B30:L30" si="1">B12-B28</f>
        <v>177372.12</v>
      </c>
      <c r="C30" s="51">
        <f t="shared" si="1"/>
        <v>16100.549999999974</v>
      </c>
      <c r="D30" s="51">
        <f t="shared" si="1"/>
        <v>81827.5</v>
      </c>
      <c r="E30" s="51">
        <f t="shared" si="1"/>
        <v>400</v>
      </c>
      <c r="F30" s="51">
        <f t="shared" si="1"/>
        <v>87652.459999999992</v>
      </c>
      <c r="G30" s="51">
        <f t="shared" si="1"/>
        <v>9465.4599999999991</v>
      </c>
      <c r="H30" s="51">
        <f t="shared" si="1"/>
        <v>0</v>
      </c>
      <c r="I30" s="51">
        <f t="shared" si="1"/>
        <v>0</v>
      </c>
      <c r="J30" s="51">
        <f t="shared" si="1"/>
        <v>3162.36</v>
      </c>
      <c r="K30" s="51">
        <f t="shared" si="1"/>
        <v>35284.780000000013</v>
      </c>
      <c r="L30" s="51">
        <f t="shared" si="1"/>
        <v>0</v>
      </c>
      <c r="M30" s="51">
        <f>SUM(B30:L30)</f>
        <v>411265.23000000004</v>
      </c>
      <c r="N30" s="53"/>
    </row>
    <row r="31" spans="1:14">
      <c r="A31" s="47"/>
      <c r="B31" s="48"/>
      <c r="C31" s="49"/>
      <c r="D31" s="48"/>
      <c r="E31" s="49"/>
      <c r="F31" s="49"/>
      <c r="G31" s="49"/>
      <c r="H31" s="49"/>
      <c r="I31" s="49"/>
      <c r="J31" s="49"/>
      <c r="K31" s="49"/>
      <c r="L31" s="49"/>
      <c r="M31" s="48"/>
    </row>
    <row r="32" spans="1:14">
      <c r="A32" s="54"/>
      <c r="B32" s="54"/>
      <c r="C32" s="54"/>
      <c r="D32" s="55"/>
      <c r="E32" s="54"/>
      <c r="F32" s="54"/>
      <c r="G32" s="54"/>
      <c r="H32" s="54"/>
      <c r="I32" s="54"/>
      <c r="J32" s="54"/>
      <c r="K32" s="54"/>
      <c r="L32" s="54"/>
      <c r="M32" s="54"/>
    </row>
    <row r="33" spans="1:13">
      <c r="A33" s="54"/>
      <c r="B33" s="54"/>
      <c r="C33" s="54"/>
      <c r="D33" s="56"/>
      <c r="E33" s="54"/>
      <c r="F33" s="54"/>
      <c r="G33" s="54"/>
      <c r="H33" s="54"/>
      <c r="I33" s="54"/>
      <c r="J33" s="57"/>
      <c r="K33" s="57"/>
      <c r="L33" s="54"/>
      <c r="M33" s="54"/>
    </row>
    <row r="34" spans="1:13" s="37" customFormat="1">
      <c r="A34" s="55" t="s">
        <v>12</v>
      </c>
      <c r="B34" s="56">
        <f>B12</f>
        <v>248738.34999999998</v>
      </c>
      <c r="C34" s="56">
        <f t="shared" ref="C34:L34" si="2">C12</f>
        <v>33030.189999999973</v>
      </c>
      <c r="D34" s="56">
        <f t="shared" si="2"/>
        <v>81827.5</v>
      </c>
      <c r="E34" s="56">
        <f t="shared" si="2"/>
        <v>400</v>
      </c>
      <c r="F34" s="56">
        <f t="shared" si="2"/>
        <v>94401.43</v>
      </c>
      <c r="G34" s="56">
        <f t="shared" si="2"/>
        <v>10500</v>
      </c>
      <c r="H34" s="56">
        <f t="shared" si="2"/>
        <v>0</v>
      </c>
      <c r="I34" s="56">
        <f t="shared" si="2"/>
        <v>0</v>
      </c>
      <c r="J34" s="56">
        <f t="shared" si="2"/>
        <v>4022.96</v>
      </c>
      <c r="K34" s="56">
        <f t="shared" si="2"/>
        <v>37017.87000000001</v>
      </c>
      <c r="L34" s="56">
        <f t="shared" si="2"/>
        <v>0</v>
      </c>
      <c r="M34" s="56">
        <f>SUM(B34:L34)</f>
        <v>509938.29999999993</v>
      </c>
    </row>
    <row r="35" spans="1:13">
      <c r="A35" s="54" t="s">
        <v>13</v>
      </c>
      <c r="B35" s="56">
        <f t="shared" ref="B35:L35" si="3">B34-B28</f>
        <v>177372.12</v>
      </c>
      <c r="C35" s="56">
        <f t="shared" si="3"/>
        <v>16100.549999999974</v>
      </c>
      <c r="D35" s="56">
        <f t="shared" si="3"/>
        <v>81827.5</v>
      </c>
      <c r="E35" s="56">
        <f t="shared" si="3"/>
        <v>400</v>
      </c>
      <c r="F35" s="56">
        <f t="shared" si="3"/>
        <v>87652.459999999992</v>
      </c>
      <c r="G35" s="56">
        <f t="shared" si="3"/>
        <v>9465.4599999999991</v>
      </c>
      <c r="H35" s="56">
        <f t="shared" si="3"/>
        <v>0</v>
      </c>
      <c r="I35" s="56">
        <f t="shared" si="3"/>
        <v>0</v>
      </c>
      <c r="J35" s="56">
        <f>J34-J28</f>
        <v>3162.36</v>
      </c>
      <c r="K35" s="56">
        <f t="shared" si="3"/>
        <v>35284.780000000013</v>
      </c>
      <c r="L35" s="56">
        <f t="shared" si="3"/>
        <v>0</v>
      </c>
      <c r="M35" s="56">
        <f>SUM(B35:L35)</f>
        <v>411265.23000000004</v>
      </c>
    </row>
    <row r="36" spans="1:13">
      <c r="B36" s="37"/>
      <c r="F36" s="58"/>
    </row>
    <row r="37" spans="1:13">
      <c r="A37" t="s">
        <v>16</v>
      </c>
      <c r="B37" t="s">
        <v>101</v>
      </c>
      <c r="C37" s="77"/>
      <c r="D37" s="78"/>
      <c r="E37" s="77"/>
    </row>
    <row r="38" spans="1:13">
      <c r="B38" s="37"/>
      <c r="C38" s="77"/>
      <c r="D38" s="78"/>
      <c r="E38" s="77"/>
    </row>
    <row r="39" spans="1:13">
      <c r="A39" t="s">
        <v>14</v>
      </c>
      <c r="B39" t="s">
        <v>98</v>
      </c>
      <c r="C39" s="77"/>
      <c r="D39" s="78"/>
      <c r="E39" s="77"/>
    </row>
    <row r="40" spans="1:13">
      <c r="C40" s="77"/>
      <c r="D40" s="78"/>
      <c r="E40" s="77"/>
    </row>
  </sheetData>
  <mergeCells count="11">
    <mergeCell ref="F6:M6"/>
    <mergeCell ref="A7:D7"/>
    <mergeCell ref="A9:A10"/>
    <mergeCell ref="B9:L9"/>
    <mergeCell ref="M9:M10"/>
    <mergeCell ref="A1:D1"/>
    <mergeCell ref="L1:M1"/>
    <mergeCell ref="A2:D2"/>
    <mergeCell ref="L3:M3"/>
    <mergeCell ref="B5:C5"/>
    <mergeCell ref="F5:K5"/>
  </mergeCells>
  <pageMargins left="0.75" right="0.75" top="1" bottom="1" header="0.5" footer="0.5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33"/>
  <sheetViews>
    <sheetView topLeftCell="A26" zoomScaleNormal="120" workbookViewId="0">
      <selection activeCell="E36" sqref="E36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bestFit="1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97" t="s">
        <v>99</v>
      </c>
      <c r="B1" s="97"/>
      <c r="C1" s="97"/>
      <c r="D1" s="97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69"/>
      <c r="M2" s="69"/>
    </row>
    <row r="3" spans="1:15">
      <c r="A3" s="5"/>
      <c r="B3" s="4"/>
      <c r="C3" s="4"/>
      <c r="D3" s="7"/>
      <c r="E3" s="4"/>
      <c r="F3" s="4"/>
      <c r="G3" s="4"/>
      <c r="H3" s="5"/>
      <c r="I3" s="69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98" t="s">
        <v>78</v>
      </c>
      <c r="C5" s="99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30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липень!B29</f>
        <v>313784.18</v>
      </c>
      <c r="C12" s="28">
        <f>липень!C29</f>
        <v>49287.959999999977</v>
      </c>
      <c r="D12" s="28">
        <f>липень!D29</f>
        <v>83828</v>
      </c>
      <c r="E12" s="28">
        <f>липень!E29</f>
        <v>400</v>
      </c>
      <c r="F12" s="28">
        <f>липень!F29</f>
        <v>102786.75</v>
      </c>
      <c r="G12" s="28">
        <f>липень!G29</f>
        <v>12500</v>
      </c>
      <c r="H12" s="28">
        <v>0</v>
      </c>
      <c r="I12" s="28">
        <v>0</v>
      </c>
      <c r="J12" s="28">
        <f>липень!J29</f>
        <v>4022.96</v>
      </c>
      <c r="K12" s="28">
        <f>липень!K29</f>
        <v>38103.210000000006</v>
      </c>
      <c r="L12" s="28">
        <v>0</v>
      </c>
      <c r="M12" s="29">
        <f>SUM(B12:L12)</f>
        <v>604713.05999999982</v>
      </c>
    </row>
    <row r="13" spans="1:15" ht="14.25">
      <c r="A13" s="30" t="s">
        <v>54</v>
      </c>
      <c r="B13" s="31">
        <v>65045.83</v>
      </c>
      <c r="C13" s="32">
        <v>16257.77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1" si="0">SUM(B13:L13)</f>
        <v>81303.600000000006</v>
      </c>
    </row>
    <row r="14" spans="1:15" ht="14.25">
      <c r="A14" s="30" t="s">
        <v>57</v>
      </c>
      <c r="B14" s="31"/>
      <c r="C14" s="31"/>
      <c r="D14" s="31"/>
      <c r="E14" s="32"/>
      <c r="F14" s="32">
        <f>2984.32+1675.44</f>
        <v>4659.76</v>
      </c>
      <c r="G14" s="33"/>
      <c r="H14" s="33"/>
      <c r="I14" s="33"/>
      <c r="J14" s="33"/>
      <c r="K14" s="33"/>
      <c r="L14" s="33"/>
      <c r="M14" s="34">
        <f t="shared" si="0"/>
        <v>4659.76</v>
      </c>
      <c r="O14" s="37"/>
    </row>
    <row r="15" spans="1:15" ht="14.25">
      <c r="A15" s="30" t="s">
        <v>44</v>
      </c>
      <c r="B15" s="31"/>
      <c r="C15" s="31"/>
      <c r="D15" s="31">
        <v>2000.5</v>
      </c>
      <c r="E15" s="32"/>
      <c r="F15" s="32"/>
      <c r="G15" s="33"/>
      <c r="H15" s="33"/>
      <c r="I15" s="33"/>
      <c r="J15" s="33"/>
      <c r="K15" s="33"/>
      <c r="L15" s="33"/>
      <c r="M15" s="34">
        <f t="shared" si="0"/>
        <v>2000.5</v>
      </c>
    </row>
    <row r="16" spans="1:15" ht="14.25">
      <c r="A16" s="39" t="s">
        <v>58</v>
      </c>
      <c r="B16" s="40"/>
      <c r="C16" s="41"/>
      <c r="D16" s="40"/>
      <c r="E16" s="41"/>
      <c r="F16" s="41">
        <f>1676.6+39.6</f>
        <v>1716.1999999999998</v>
      </c>
      <c r="G16" s="41"/>
      <c r="H16" s="41"/>
      <c r="I16" s="41"/>
      <c r="J16" s="41"/>
      <c r="K16" s="41"/>
      <c r="L16" s="41"/>
      <c r="M16" s="38">
        <f t="shared" si="0"/>
        <v>1716.1999999999998</v>
      </c>
    </row>
    <row r="17" spans="1:14" ht="14.25">
      <c r="A17" s="62" t="s">
        <v>59</v>
      </c>
      <c r="B17" s="35"/>
      <c r="C17" s="33"/>
      <c r="D17" s="35"/>
      <c r="E17" s="33"/>
      <c r="F17" s="33">
        <f>1258.52+530.04</f>
        <v>1788.56</v>
      </c>
      <c r="G17" s="33"/>
      <c r="H17" s="33"/>
      <c r="I17" s="33"/>
      <c r="J17" s="33"/>
      <c r="K17" s="33"/>
      <c r="L17" s="33"/>
      <c r="M17" s="38">
        <f t="shared" si="0"/>
        <v>1788.56</v>
      </c>
    </row>
    <row r="18" spans="1:14" ht="14.25">
      <c r="A18" s="36" t="s">
        <v>60</v>
      </c>
      <c r="B18" s="35"/>
      <c r="C18" s="33"/>
      <c r="D18" s="35"/>
      <c r="E18" s="33"/>
      <c r="F18" s="33">
        <v>220.8</v>
      </c>
      <c r="G18" s="33"/>
      <c r="H18" s="33"/>
      <c r="I18" s="33"/>
      <c r="J18" s="33"/>
      <c r="K18" s="33"/>
      <c r="L18" s="33"/>
      <c r="M18" s="38">
        <f t="shared" si="0"/>
        <v>220.8</v>
      </c>
    </row>
    <row r="19" spans="1:14" ht="15" customHeight="1">
      <c r="A19" s="36" t="s">
        <v>52</v>
      </c>
      <c r="B19" s="35"/>
      <c r="C19" s="33"/>
      <c r="D19" s="35"/>
      <c r="E19" s="33"/>
      <c r="F19" s="33"/>
      <c r="G19" s="33"/>
      <c r="H19" s="33"/>
      <c r="I19" s="33"/>
      <c r="J19" s="33"/>
      <c r="K19" s="33">
        <v>1085.3399999999999</v>
      </c>
      <c r="L19" s="33"/>
      <c r="M19" s="38">
        <f t="shared" si="0"/>
        <v>1085.3399999999999</v>
      </c>
    </row>
    <row r="20" spans="1:14" ht="15" customHeight="1">
      <c r="A20" s="76" t="s">
        <v>61</v>
      </c>
      <c r="B20" s="35"/>
      <c r="C20" s="33"/>
      <c r="D20" s="35"/>
      <c r="E20" s="33"/>
      <c r="F20" s="33"/>
      <c r="G20" s="33">
        <v>2000</v>
      </c>
      <c r="H20" s="33"/>
      <c r="I20" s="33"/>
      <c r="J20" s="33"/>
      <c r="K20" s="33"/>
      <c r="L20" s="33"/>
      <c r="M20" s="38"/>
    </row>
    <row r="21" spans="1:14" ht="15" thickBot="1">
      <c r="A21" s="68"/>
      <c r="B21" s="43"/>
      <c r="C21" s="44"/>
      <c r="D21" s="43"/>
      <c r="E21" s="44"/>
      <c r="F21" s="44">
        <v>0</v>
      </c>
      <c r="G21" s="44"/>
      <c r="H21" s="44"/>
      <c r="I21" s="44"/>
      <c r="J21" s="44"/>
      <c r="K21" s="44"/>
      <c r="L21" s="44"/>
      <c r="M21" s="38">
        <f t="shared" si="0"/>
        <v>0</v>
      </c>
    </row>
    <row r="22" spans="1:14" ht="13.5" thickBot="1">
      <c r="A22" s="45" t="s">
        <v>10</v>
      </c>
      <c r="B22" s="46">
        <f>SUM(B13:B15)</f>
        <v>65045.83</v>
      </c>
      <c r="C22" s="46">
        <f>SUM(C13:C15)</f>
        <v>16257.77</v>
      </c>
      <c r="D22" s="46">
        <v>2000.5</v>
      </c>
      <c r="E22" s="46">
        <f>SUM(E13:E15)</f>
        <v>0</v>
      </c>
      <c r="F22" s="46">
        <f>SUM(F14:F21)</f>
        <v>8385.32</v>
      </c>
      <c r="G22" s="46">
        <f>G20</f>
        <v>2000</v>
      </c>
      <c r="H22" s="46">
        <f>H19</f>
        <v>0</v>
      </c>
      <c r="I22" s="46">
        <f>SUM(I13:I15)</f>
        <v>0</v>
      </c>
      <c r="J22" s="46">
        <f>SUM(J13:J21)</f>
        <v>0</v>
      </c>
      <c r="K22" s="46">
        <f>SUM(K13:K21)</f>
        <v>1085.3399999999999</v>
      </c>
      <c r="L22" s="46">
        <f>SUM(L13:L21)</f>
        <v>0</v>
      </c>
      <c r="M22" s="46">
        <f>SUM(M13:M21)</f>
        <v>92774.76</v>
      </c>
    </row>
    <row r="23" spans="1:14" ht="13.5" thickBot="1">
      <c r="A23" s="47"/>
      <c r="B23" s="48"/>
      <c r="C23" s="49"/>
      <c r="D23" s="48"/>
      <c r="E23" s="49"/>
      <c r="F23" s="49"/>
      <c r="G23" s="49"/>
      <c r="H23" s="49"/>
      <c r="I23" s="49"/>
      <c r="J23" s="49"/>
      <c r="K23" s="49"/>
      <c r="L23" s="48"/>
      <c r="M23" s="48"/>
    </row>
    <row r="24" spans="1:14" ht="13.5" thickBot="1">
      <c r="A24" s="50" t="s">
        <v>11</v>
      </c>
      <c r="B24" s="51">
        <f t="shared" ref="B24:L24" si="1">B12-B22</f>
        <v>248738.34999999998</v>
      </c>
      <c r="C24" s="51">
        <f t="shared" si="1"/>
        <v>33030.189999999973</v>
      </c>
      <c r="D24" s="51">
        <f t="shared" si="1"/>
        <v>81827.5</v>
      </c>
      <c r="E24" s="51">
        <f t="shared" si="1"/>
        <v>400</v>
      </c>
      <c r="F24" s="51">
        <f t="shared" si="1"/>
        <v>94401.43</v>
      </c>
      <c r="G24" s="51">
        <f t="shared" si="1"/>
        <v>10500</v>
      </c>
      <c r="H24" s="51">
        <f t="shared" si="1"/>
        <v>0</v>
      </c>
      <c r="I24" s="51">
        <f t="shared" si="1"/>
        <v>0</v>
      </c>
      <c r="J24" s="51">
        <f t="shared" si="1"/>
        <v>4022.96</v>
      </c>
      <c r="K24" s="51">
        <f t="shared" si="1"/>
        <v>37017.87000000001</v>
      </c>
      <c r="L24" s="51">
        <f t="shared" si="1"/>
        <v>0</v>
      </c>
      <c r="M24" s="51">
        <f>SUM(B24:L24)</f>
        <v>509938.29999999993</v>
      </c>
      <c r="N24" s="53"/>
    </row>
    <row r="25" spans="1:14">
      <c r="A25" s="47"/>
      <c r="B25" s="48"/>
      <c r="C25" s="49"/>
      <c r="D25" s="48"/>
      <c r="E25" s="49"/>
      <c r="F25" s="49"/>
      <c r="G25" s="49"/>
      <c r="H25" s="49"/>
      <c r="I25" s="49"/>
      <c r="J25" s="49"/>
      <c r="K25" s="49"/>
      <c r="L25" s="49"/>
      <c r="M25" s="48"/>
    </row>
    <row r="26" spans="1:14">
      <c r="A26" s="54"/>
      <c r="B26" s="54"/>
      <c r="C26" s="54"/>
      <c r="D26" s="55"/>
      <c r="E26" s="54"/>
      <c r="F26" s="54"/>
      <c r="G26" s="54"/>
      <c r="H26" s="54"/>
      <c r="I26" s="54"/>
      <c r="J26" s="54"/>
      <c r="K26" s="54"/>
      <c r="L26" s="54"/>
      <c r="M26" s="54"/>
    </row>
    <row r="27" spans="1:14">
      <c r="A27" s="54"/>
      <c r="B27" s="54"/>
      <c r="C27" s="54"/>
      <c r="D27" s="56"/>
      <c r="E27" s="54"/>
      <c r="F27" s="54"/>
      <c r="G27" s="54"/>
      <c r="H27" s="54"/>
      <c r="I27" s="54"/>
      <c r="J27" s="57"/>
      <c r="K27" s="57"/>
      <c r="L27" s="54"/>
      <c r="M27" s="54"/>
    </row>
    <row r="28" spans="1:14" s="37" customFormat="1">
      <c r="A28" s="55" t="s">
        <v>12</v>
      </c>
      <c r="B28" s="56">
        <f>B12</f>
        <v>313784.18</v>
      </c>
      <c r="C28" s="56">
        <f t="shared" ref="C28:L28" si="2">C12</f>
        <v>49287.959999999977</v>
      </c>
      <c r="D28" s="56">
        <f t="shared" si="2"/>
        <v>83828</v>
      </c>
      <c r="E28" s="56">
        <f t="shared" si="2"/>
        <v>400</v>
      </c>
      <c r="F28" s="56">
        <f t="shared" si="2"/>
        <v>102786.75</v>
      </c>
      <c r="G28" s="56">
        <f t="shared" si="2"/>
        <v>12500</v>
      </c>
      <c r="H28" s="56">
        <f t="shared" si="2"/>
        <v>0</v>
      </c>
      <c r="I28" s="56">
        <f t="shared" si="2"/>
        <v>0</v>
      </c>
      <c r="J28" s="56">
        <f t="shared" si="2"/>
        <v>4022.96</v>
      </c>
      <c r="K28" s="56">
        <f t="shared" si="2"/>
        <v>38103.210000000006</v>
      </c>
      <c r="L28" s="56">
        <f t="shared" si="2"/>
        <v>0</v>
      </c>
      <c r="M28" s="56">
        <f>SUM(B28:L28)</f>
        <v>604713.05999999982</v>
      </c>
    </row>
    <row r="29" spans="1:14">
      <c r="A29" s="54" t="s">
        <v>13</v>
      </c>
      <c r="B29" s="56">
        <f t="shared" ref="B29:L29" si="3">B28-B22</f>
        <v>248738.34999999998</v>
      </c>
      <c r="C29" s="56">
        <f t="shared" si="3"/>
        <v>33030.189999999973</v>
      </c>
      <c r="D29" s="56">
        <f t="shared" si="3"/>
        <v>81827.5</v>
      </c>
      <c r="E29" s="56">
        <f t="shared" si="3"/>
        <v>400</v>
      </c>
      <c r="F29" s="56">
        <f t="shared" si="3"/>
        <v>94401.43</v>
      </c>
      <c r="G29" s="56">
        <f t="shared" si="3"/>
        <v>10500</v>
      </c>
      <c r="H29" s="56">
        <f t="shared" si="3"/>
        <v>0</v>
      </c>
      <c r="I29" s="56">
        <f t="shared" si="3"/>
        <v>0</v>
      </c>
      <c r="J29" s="56">
        <f>J28-J22</f>
        <v>4022.96</v>
      </c>
      <c r="K29" s="56">
        <f t="shared" si="3"/>
        <v>37017.87000000001</v>
      </c>
      <c r="L29" s="56">
        <f t="shared" si="3"/>
        <v>0</v>
      </c>
      <c r="M29" s="56">
        <f>SUM(B29:L29)</f>
        <v>509938.29999999993</v>
      </c>
    </row>
    <row r="30" spans="1:14">
      <c r="B30" s="37"/>
      <c r="F30" s="58"/>
    </row>
    <row r="31" spans="1:14">
      <c r="A31" t="s">
        <v>16</v>
      </c>
      <c r="B31" t="s">
        <v>97</v>
      </c>
    </row>
    <row r="32" spans="1:14">
      <c r="B32" s="37"/>
    </row>
    <row r="33" spans="1:2">
      <c r="A33" t="s">
        <v>14</v>
      </c>
      <c r="B33" t="s">
        <v>98</v>
      </c>
    </row>
  </sheetData>
  <mergeCells count="11">
    <mergeCell ref="A1:D1"/>
    <mergeCell ref="L1:M1"/>
    <mergeCell ref="A2:D2"/>
    <mergeCell ref="L3:M3"/>
    <mergeCell ref="B5:C5"/>
    <mergeCell ref="F5:K5"/>
    <mergeCell ref="F6:M6"/>
    <mergeCell ref="A7:D7"/>
    <mergeCell ref="A9:A10"/>
    <mergeCell ref="B9:L9"/>
    <mergeCell ref="M9:M10"/>
  </mergeCells>
  <pageMargins left="0.75" right="0.75" top="1" bottom="1" header="0.5" footer="0.5"/>
  <pageSetup paperSize="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33"/>
  <sheetViews>
    <sheetView topLeftCell="A11" zoomScaleNormal="120" workbookViewId="0">
      <selection activeCell="E34" sqref="E34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bestFit="1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97" t="s">
        <v>96</v>
      </c>
      <c r="B1" s="97"/>
      <c r="C1" s="97"/>
      <c r="D1" s="97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67"/>
      <c r="M2" s="67"/>
    </row>
    <row r="3" spans="1:15">
      <c r="A3" s="5"/>
      <c r="B3" s="4"/>
      <c r="C3" s="4"/>
      <c r="D3" s="7"/>
      <c r="E3" s="4"/>
      <c r="F3" s="4"/>
      <c r="G3" s="4"/>
      <c r="H3" s="5"/>
      <c r="I3" s="67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98" t="s">
        <v>78</v>
      </c>
      <c r="C5" s="99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29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червень!B29</f>
        <v>393535.82</v>
      </c>
      <c r="C12" s="28">
        <f>червень!C29</f>
        <v>66833.319999999978</v>
      </c>
      <c r="D12" s="28">
        <f>червень!D29</f>
        <v>90708</v>
      </c>
      <c r="E12" s="28">
        <f>червень!E29</f>
        <v>400</v>
      </c>
      <c r="F12" s="28">
        <f>червень!F29</f>
        <v>102786.75</v>
      </c>
      <c r="G12" s="28">
        <f>червень!G29</f>
        <v>12500</v>
      </c>
      <c r="H12" s="28">
        <v>0</v>
      </c>
      <c r="I12" s="28">
        <v>0</v>
      </c>
      <c r="J12" s="28">
        <f>червень!J29</f>
        <v>4022.96</v>
      </c>
      <c r="K12" s="28">
        <f>червень!K29</f>
        <v>39126.630000000005</v>
      </c>
      <c r="L12" s="28">
        <v>0</v>
      </c>
      <c r="M12" s="29">
        <f>SUM(B12:L12)</f>
        <v>709913.48</v>
      </c>
    </row>
    <row r="13" spans="1:15" ht="14.25">
      <c r="A13" s="30" t="s">
        <v>54</v>
      </c>
      <c r="B13" s="31">
        <v>79751.64</v>
      </c>
      <c r="C13" s="32">
        <v>17545.36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1" si="0">SUM(B13:L13)</f>
        <v>97297</v>
      </c>
    </row>
    <row r="14" spans="1:15" ht="14.25">
      <c r="A14" s="30" t="s">
        <v>55</v>
      </c>
      <c r="B14" s="31"/>
      <c r="C14" s="31"/>
      <c r="D14" s="31">
        <v>6880</v>
      </c>
      <c r="E14" s="32"/>
      <c r="F14" s="32"/>
      <c r="G14" s="33"/>
      <c r="H14" s="33"/>
      <c r="I14" s="33"/>
      <c r="J14" s="33"/>
      <c r="K14" s="33"/>
      <c r="L14" s="33"/>
      <c r="M14" s="34">
        <f t="shared" si="0"/>
        <v>6880</v>
      </c>
      <c r="O14" s="37"/>
    </row>
    <row r="15" spans="1:15" ht="14.25">
      <c r="A15" s="30" t="s">
        <v>56</v>
      </c>
      <c r="B15" s="31"/>
      <c r="C15" s="31"/>
      <c r="D15" s="31"/>
      <c r="E15" s="32"/>
      <c r="F15" s="32"/>
      <c r="G15" s="33"/>
      <c r="H15" s="33"/>
      <c r="I15" s="33"/>
      <c r="J15" s="33"/>
      <c r="K15" s="33">
        <v>1023.42</v>
      </c>
      <c r="L15" s="33"/>
      <c r="M15" s="34"/>
      <c r="O15" s="37"/>
    </row>
    <row r="16" spans="1:15" ht="14.25">
      <c r="A16" s="30"/>
      <c r="B16" s="31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4">
        <f t="shared" si="0"/>
        <v>0</v>
      </c>
    </row>
    <row r="17" spans="1:14" ht="14.25">
      <c r="A17" s="39"/>
      <c r="B17" s="40"/>
      <c r="C17" s="41"/>
      <c r="D17" s="40"/>
      <c r="E17" s="41"/>
      <c r="F17" s="41"/>
      <c r="G17" s="41"/>
      <c r="H17" s="41"/>
      <c r="I17" s="41"/>
      <c r="J17" s="41"/>
      <c r="K17" s="41"/>
      <c r="L17" s="41"/>
      <c r="M17" s="38">
        <f t="shared" si="0"/>
        <v>0</v>
      </c>
    </row>
    <row r="18" spans="1:14" ht="14.25">
      <c r="A18" s="62"/>
      <c r="B18" s="35"/>
      <c r="C18" s="33"/>
      <c r="D18" s="35"/>
      <c r="E18" s="33"/>
      <c r="F18" s="33"/>
      <c r="G18" s="33"/>
      <c r="H18" s="33"/>
      <c r="I18" s="33"/>
      <c r="J18" s="33"/>
      <c r="K18" s="33"/>
      <c r="L18" s="33"/>
      <c r="M18" s="38">
        <f t="shared" si="0"/>
        <v>0</v>
      </c>
    </row>
    <row r="19" spans="1:14" ht="14.25">
      <c r="A19" s="36"/>
      <c r="B19" s="35"/>
      <c r="C19" s="33"/>
      <c r="D19" s="35"/>
      <c r="E19" s="33"/>
      <c r="F19" s="33"/>
      <c r="G19" s="33"/>
      <c r="H19" s="33"/>
      <c r="I19" s="33"/>
      <c r="J19" s="33"/>
      <c r="K19" s="33"/>
      <c r="L19" s="33"/>
      <c r="M19" s="38">
        <f t="shared" si="0"/>
        <v>0</v>
      </c>
    </row>
    <row r="20" spans="1:14" ht="14.25">
      <c r="A20" s="36"/>
      <c r="B20" s="35"/>
      <c r="C20" s="33"/>
      <c r="D20" s="35"/>
      <c r="E20" s="33"/>
      <c r="F20" s="33"/>
      <c r="G20" s="33"/>
      <c r="H20" s="33"/>
      <c r="I20" s="33"/>
      <c r="J20" s="33"/>
      <c r="K20" s="33"/>
      <c r="L20" s="33"/>
      <c r="M20" s="38">
        <f t="shared" si="0"/>
        <v>0</v>
      </c>
    </row>
    <row r="21" spans="1:14" ht="15" thickBot="1">
      <c r="A21" s="68" t="s">
        <v>28</v>
      </c>
      <c r="B21" s="43"/>
      <c r="C21" s="44"/>
      <c r="D21" s="43"/>
      <c r="E21" s="44"/>
      <c r="F21" s="44"/>
      <c r="G21" s="44"/>
      <c r="H21" s="44"/>
      <c r="I21" s="44"/>
      <c r="J21" s="44"/>
      <c r="K21" s="44"/>
      <c r="L21" s="44"/>
      <c r="M21" s="38">
        <f t="shared" si="0"/>
        <v>0</v>
      </c>
    </row>
    <row r="22" spans="1:14" ht="13.5" thickBot="1">
      <c r="A22" s="45" t="s">
        <v>10</v>
      </c>
      <c r="B22" s="46">
        <f>SUM(B13:B16)</f>
        <v>79751.64</v>
      </c>
      <c r="C22" s="46">
        <f>SUM(C13:C16)</f>
        <v>17545.36</v>
      </c>
      <c r="D22" s="46">
        <f>SUM(D13:D16)</f>
        <v>6880</v>
      </c>
      <c r="E22" s="46">
        <f>SUM(E13:E16)</f>
        <v>0</v>
      </c>
      <c r="F22" s="46">
        <f>F20+F21</f>
        <v>0</v>
      </c>
      <c r="G22" s="46">
        <f>SUM(G13:G17)</f>
        <v>0</v>
      </c>
      <c r="H22" s="46">
        <f>H20</f>
        <v>0</v>
      </c>
      <c r="I22" s="46">
        <f>SUM(I13:I16)</f>
        <v>0</v>
      </c>
      <c r="J22" s="46">
        <f>SUM(J13:J21)</f>
        <v>0</v>
      </c>
      <c r="K22" s="46">
        <f>SUM(K13:K21)</f>
        <v>1023.42</v>
      </c>
      <c r="L22" s="46">
        <f>SUM(L13:L21)</f>
        <v>0</v>
      </c>
      <c r="M22" s="46">
        <f>SUM(M13:M21)</f>
        <v>104177</v>
      </c>
    </row>
    <row r="23" spans="1:14" ht="13.5" thickBot="1">
      <c r="A23" s="47"/>
      <c r="B23" s="48"/>
      <c r="C23" s="49"/>
      <c r="D23" s="48"/>
      <c r="E23" s="49"/>
      <c r="F23" s="49"/>
      <c r="G23" s="49"/>
      <c r="H23" s="49"/>
      <c r="I23" s="49"/>
      <c r="J23" s="49"/>
      <c r="K23" s="49"/>
      <c r="L23" s="48"/>
      <c r="M23" s="48"/>
    </row>
    <row r="24" spans="1:14" ht="13.5" thickBot="1">
      <c r="A24" s="50" t="s">
        <v>11</v>
      </c>
      <c r="B24" s="51">
        <f>B12-B22</f>
        <v>313784.18</v>
      </c>
      <c r="C24" s="51">
        <f t="shared" ref="C24:L24" si="1">C12-C22</f>
        <v>49287.959999999977</v>
      </c>
      <c r="D24" s="51">
        <f t="shared" si="1"/>
        <v>83828</v>
      </c>
      <c r="E24" s="51">
        <f t="shared" si="1"/>
        <v>400</v>
      </c>
      <c r="F24" s="51">
        <f t="shared" si="1"/>
        <v>102786.75</v>
      </c>
      <c r="G24" s="51">
        <f t="shared" si="1"/>
        <v>12500</v>
      </c>
      <c r="H24" s="51">
        <f t="shared" si="1"/>
        <v>0</v>
      </c>
      <c r="I24" s="51">
        <f t="shared" si="1"/>
        <v>0</v>
      </c>
      <c r="J24" s="51">
        <f t="shared" si="1"/>
        <v>4022.96</v>
      </c>
      <c r="K24" s="51">
        <f t="shared" si="1"/>
        <v>38103.210000000006</v>
      </c>
      <c r="L24" s="51">
        <f t="shared" si="1"/>
        <v>0</v>
      </c>
      <c r="M24" s="51">
        <f>SUM(B24:L24)</f>
        <v>604713.05999999982</v>
      </c>
      <c r="N24" s="53"/>
    </row>
    <row r="25" spans="1:14">
      <c r="A25" s="47"/>
      <c r="B25" s="48"/>
      <c r="C25" s="49"/>
      <c r="D25" s="48"/>
      <c r="E25" s="49"/>
      <c r="F25" s="49"/>
      <c r="G25" s="49"/>
      <c r="H25" s="49"/>
      <c r="I25" s="49"/>
      <c r="J25" s="49"/>
      <c r="K25" s="49"/>
      <c r="L25" s="49"/>
      <c r="M25" s="48"/>
    </row>
    <row r="26" spans="1:14">
      <c r="A26" s="54"/>
      <c r="B26" s="54"/>
      <c r="C26" s="54"/>
      <c r="D26" s="55"/>
      <c r="E26" s="54"/>
      <c r="F26" s="54"/>
      <c r="G26" s="54"/>
      <c r="H26" s="54"/>
      <c r="I26" s="54"/>
      <c r="J26" s="54"/>
      <c r="K26" s="54"/>
      <c r="L26" s="54"/>
      <c r="M26" s="54"/>
    </row>
    <row r="27" spans="1:14">
      <c r="A27" s="54"/>
      <c r="B27" s="54"/>
      <c r="C27" s="54"/>
      <c r="D27" s="56"/>
      <c r="E27" s="54"/>
      <c r="F27" s="54"/>
      <c r="G27" s="54"/>
      <c r="H27" s="54"/>
      <c r="I27" s="54"/>
      <c r="J27" s="57"/>
      <c r="K27" s="57"/>
      <c r="L27" s="54"/>
      <c r="M27" s="54"/>
    </row>
    <row r="28" spans="1:14" s="37" customFormat="1">
      <c r="A28" s="55" t="s">
        <v>12</v>
      </c>
      <c r="B28" s="56">
        <f>червень!B29</f>
        <v>393535.82</v>
      </c>
      <c r="C28" s="56">
        <f>червень!C29</f>
        <v>66833.319999999978</v>
      </c>
      <c r="D28" s="56">
        <f>червень!D29</f>
        <v>90708</v>
      </c>
      <c r="E28" s="56">
        <f>лютий!E28</f>
        <v>400</v>
      </c>
      <c r="F28" s="56">
        <f>червень!F29</f>
        <v>102786.75</v>
      </c>
      <c r="G28" s="56">
        <f>червень!G29</f>
        <v>12500</v>
      </c>
      <c r="H28" s="56">
        <v>0</v>
      </c>
      <c r="I28" s="56">
        <v>0</v>
      </c>
      <c r="J28" s="56">
        <f>червень!J29</f>
        <v>4022.96</v>
      </c>
      <c r="K28" s="56">
        <f>червень!K29</f>
        <v>39126.630000000005</v>
      </c>
      <c r="L28" s="56">
        <v>0</v>
      </c>
      <c r="M28" s="56">
        <f>SUM(B28:L28)</f>
        <v>709913.48</v>
      </c>
    </row>
    <row r="29" spans="1:14">
      <c r="A29" s="54" t="s">
        <v>13</v>
      </c>
      <c r="B29" s="56">
        <f t="shared" ref="B29:L29" si="2">B28-B22</f>
        <v>313784.18</v>
      </c>
      <c r="C29" s="56">
        <f t="shared" si="2"/>
        <v>49287.959999999977</v>
      </c>
      <c r="D29" s="56">
        <f t="shared" si="2"/>
        <v>83828</v>
      </c>
      <c r="E29" s="56">
        <f t="shared" si="2"/>
        <v>400</v>
      </c>
      <c r="F29" s="56">
        <f t="shared" si="2"/>
        <v>102786.75</v>
      </c>
      <c r="G29" s="56">
        <f t="shared" si="2"/>
        <v>12500</v>
      </c>
      <c r="H29" s="56">
        <f t="shared" si="2"/>
        <v>0</v>
      </c>
      <c r="I29" s="56">
        <f t="shared" si="2"/>
        <v>0</v>
      </c>
      <c r="J29" s="56">
        <f>J28-J22</f>
        <v>4022.96</v>
      </c>
      <c r="K29" s="56">
        <f t="shared" si="2"/>
        <v>38103.210000000006</v>
      </c>
      <c r="L29" s="56">
        <f t="shared" si="2"/>
        <v>0</v>
      </c>
      <c r="M29" s="56">
        <f>SUM(B29:L29)</f>
        <v>604713.05999999982</v>
      </c>
    </row>
    <row r="30" spans="1:14">
      <c r="B30" s="37"/>
      <c r="F30" s="58"/>
    </row>
    <row r="31" spans="1:14">
      <c r="A31" t="s">
        <v>16</v>
      </c>
      <c r="B31" t="s">
        <v>97</v>
      </c>
    </row>
    <row r="32" spans="1:14">
      <c r="B32" s="37"/>
    </row>
    <row r="33" spans="1:2">
      <c r="A33" t="s">
        <v>14</v>
      </c>
      <c r="B33" t="s">
        <v>98</v>
      </c>
    </row>
  </sheetData>
  <mergeCells count="11">
    <mergeCell ref="F6:M6"/>
    <mergeCell ref="A7:D7"/>
    <mergeCell ref="A9:A10"/>
    <mergeCell ref="B9:L9"/>
    <mergeCell ref="M9:M10"/>
    <mergeCell ref="A1:D1"/>
    <mergeCell ref="L1:M1"/>
    <mergeCell ref="A2:D2"/>
    <mergeCell ref="L3:M3"/>
    <mergeCell ref="B5:C5"/>
    <mergeCell ref="F5:K5"/>
  </mergeCells>
  <pageMargins left="0.75" right="0.75" top="1" bottom="1" header="0.5" footer="0.5"/>
  <pageSetup paperSize="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33"/>
  <sheetViews>
    <sheetView topLeftCell="A10" zoomScaleNormal="120" workbookViewId="0">
      <selection activeCell="F31" sqref="F31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bestFit="1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97" t="s">
        <v>93</v>
      </c>
      <c r="B1" s="97"/>
      <c r="C1" s="97"/>
      <c r="D1" s="97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67"/>
      <c r="M2" s="67"/>
    </row>
    <row r="3" spans="1:15">
      <c r="A3" s="5"/>
      <c r="B3" s="4"/>
      <c r="C3" s="4"/>
      <c r="D3" s="7"/>
      <c r="E3" s="4"/>
      <c r="F3" s="4"/>
      <c r="G3" s="4"/>
      <c r="H3" s="5"/>
      <c r="I3" s="67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98" t="s">
        <v>78</v>
      </c>
      <c r="C5" s="99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27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травень!B29</f>
        <v>484230.12</v>
      </c>
      <c r="C12" s="28">
        <f>травень!C29</f>
        <v>87188.689999999973</v>
      </c>
      <c r="D12" s="28">
        <f>травень!D29</f>
        <v>90708</v>
      </c>
      <c r="E12" s="28">
        <f>травень!E29</f>
        <v>400</v>
      </c>
      <c r="F12" s="28">
        <f>травень!F29</f>
        <v>108552</v>
      </c>
      <c r="G12" s="28">
        <f>травень!G29</f>
        <v>12500</v>
      </c>
      <c r="H12" s="28">
        <v>0</v>
      </c>
      <c r="I12" s="28">
        <v>0</v>
      </c>
      <c r="J12" s="28">
        <f>травень!J29</f>
        <v>4022.96</v>
      </c>
      <c r="K12" s="28">
        <f>травень!K29</f>
        <v>41149.130000000005</v>
      </c>
      <c r="L12" s="28"/>
      <c r="M12" s="29">
        <f>SUM(B12:L12)</f>
        <v>828750.89999999991</v>
      </c>
    </row>
    <row r="13" spans="1:15" ht="14.25">
      <c r="A13" s="30" t="s">
        <v>50</v>
      </c>
      <c r="B13" s="31">
        <v>90694.3</v>
      </c>
      <c r="C13" s="32">
        <v>20355.37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1" si="0">SUM(B13:L13)</f>
        <v>111049.67</v>
      </c>
    </row>
    <row r="14" spans="1:15" ht="14.25">
      <c r="A14" s="30" t="s">
        <v>51</v>
      </c>
      <c r="B14" s="31"/>
      <c r="C14" s="31"/>
      <c r="D14" s="31"/>
      <c r="E14" s="32"/>
      <c r="F14" s="32">
        <v>5133.51</v>
      </c>
      <c r="G14" s="33"/>
      <c r="H14" s="33"/>
      <c r="I14" s="33"/>
      <c r="J14" s="33"/>
      <c r="K14" s="33"/>
      <c r="L14" s="33"/>
      <c r="M14" s="34">
        <f t="shared" si="0"/>
        <v>5133.51</v>
      </c>
      <c r="O14" s="37"/>
    </row>
    <row r="15" spans="1:15" ht="14.25">
      <c r="A15" s="30" t="s">
        <v>52</v>
      </c>
      <c r="B15" s="31"/>
      <c r="C15" s="31"/>
      <c r="D15" s="31"/>
      <c r="E15" s="32"/>
      <c r="F15" s="32"/>
      <c r="G15" s="33"/>
      <c r="H15" s="33"/>
      <c r="I15" s="33"/>
      <c r="J15" s="33"/>
      <c r="K15" s="33">
        <v>2022.5</v>
      </c>
      <c r="L15" s="33"/>
      <c r="M15" s="34"/>
      <c r="O15" s="37"/>
    </row>
    <row r="16" spans="1:15" ht="14.25">
      <c r="A16" s="30" t="s">
        <v>53</v>
      </c>
      <c r="B16" s="31"/>
      <c r="C16" s="31"/>
      <c r="D16" s="31"/>
      <c r="E16" s="32"/>
      <c r="F16" s="32">
        <f>96.54+535.2</f>
        <v>631.74</v>
      </c>
      <c r="G16" s="33"/>
      <c r="H16" s="33"/>
      <c r="I16" s="33"/>
      <c r="J16" s="33"/>
      <c r="K16" s="33"/>
      <c r="L16" s="33"/>
      <c r="M16" s="34">
        <f t="shared" si="0"/>
        <v>631.74</v>
      </c>
    </row>
    <row r="17" spans="1:14" ht="14.25">
      <c r="A17" s="39" t="s">
        <v>20</v>
      </c>
      <c r="B17" s="40"/>
      <c r="C17" s="41"/>
      <c r="D17" s="40"/>
      <c r="E17" s="41"/>
      <c r="F17" s="41">
        <v>1447.7</v>
      </c>
      <c r="G17" s="41"/>
      <c r="H17" s="41"/>
      <c r="I17" s="41"/>
      <c r="J17" s="41"/>
      <c r="K17" s="41"/>
      <c r="L17" s="41"/>
      <c r="M17" s="38">
        <f t="shared" si="0"/>
        <v>1447.7</v>
      </c>
    </row>
    <row r="18" spans="1:14" ht="14.25">
      <c r="A18" s="62"/>
      <c r="B18" s="35"/>
      <c r="C18" s="33"/>
      <c r="D18" s="35"/>
      <c r="E18" s="33"/>
      <c r="F18" s="33"/>
      <c r="G18" s="33"/>
      <c r="H18" s="33"/>
      <c r="I18" s="33"/>
      <c r="J18" s="33"/>
      <c r="K18" s="33"/>
      <c r="L18" s="33"/>
      <c r="M18" s="38">
        <f t="shared" si="0"/>
        <v>0</v>
      </c>
    </row>
    <row r="19" spans="1:14" ht="14.25">
      <c r="A19" s="36"/>
      <c r="B19" s="35"/>
      <c r="C19" s="33"/>
      <c r="D19" s="35"/>
      <c r="E19" s="33"/>
      <c r="F19" s="33"/>
      <c r="G19" s="33"/>
      <c r="H19" s="33"/>
      <c r="I19" s="33"/>
      <c r="J19" s="33"/>
      <c r="K19" s="33"/>
      <c r="L19" s="33"/>
      <c r="M19" s="38">
        <f t="shared" si="0"/>
        <v>0</v>
      </c>
    </row>
    <row r="20" spans="1:14" ht="14.25">
      <c r="A20" s="36"/>
      <c r="B20" s="35"/>
      <c r="C20" s="33"/>
      <c r="D20" s="35"/>
      <c r="E20" s="33"/>
      <c r="F20" s="33"/>
      <c r="G20" s="33"/>
      <c r="H20" s="33"/>
      <c r="I20" s="33"/>
      <c r="J20" s="33"/>
      <c r="K20" s="33"/>
      <c r="L20" s="33"/>
      <c r="M20" s="38">
        <f t="shared" si="0"/>
        <v>0</v>
      </c>
    </row>
    <row r="21" spans="1:14" ht="15" thickBot="1">
      <c r="A21" s="68"/>
      <c r="B21" s="43"/>
      <c r="C21" s="44"/>
      <c r="D21" s="43"/>
      <c r="E21" s="44"/>
      <c r="F21" s="44">
        <v>0</v>
      </c>
      <c r="G21" s="44"/>
      <c r="H21" s="44"/>
      <c r="I21" s="44"/>
      <c r="J21" s="44"/>
      <c r="K21" s="44"/>
      <c r="L21" s="44"/>
      <c r="M21" s="38">
        <f t="shared" si="0"/>
        <v>0</v>
      </c>
    </row>
    <row r="22" spans="1:14" ht="13.5" thickBot="1">
      <c r="A22" s="45" t="s">
        <v>10</v>
      </c>
      <c r="B22" s="46">
        <f>SUM(B13:B16)</f>
        <v>90694.3</v>
      </c>
      <c r="C22" s="46">
        <f>SUM(C13:C16)</f>
        <v>20355.37</v>
      </c>
      <c r="D22" s="46">
        <f t="shared" ref="D22:F22" si="1">SUM(D13:D16)</f>
        <v>0</v>
      </c>
      <c r="E22" s="46">
        <f t="shared" si="1"/>
        <v>0</v>
      </c>
      <c r="F22" s="46">
        <f t="shared" si="1"/>
        <v>5765.25</v>
      </c>
      <c r="G22" s="46">
        <f>G16+G20</f>
        <v>0</v>
      </c>
      <c r="H22" s="46">
        <f>H20</f>
        <v>0</v>
      </c>
      <c r="I22" s="46">
        <f>SUM(I13:I16)</f>
        <v>0</v>
      </c>
      <c r="J22" s="46">
        <f>SUM(J13:J21)</f>
        <v>0</v>
      </c>
      <c r="K22" s="46">
        <f>SUM(K13:K21)</f>
        <v>2022.5</v>
      </c>
      <c r="L22" s="46">
        <f>SUM(L13:L21)</f>
        <v>0</v>
      </c>
      <c r="M22" s="46">
        <f>SUM(M13:M21)</f>
        <v>118262.62</v>
      </c>
    </row>
    <row r="23" spans="1:14" ht="13.5" thickBot="1">
      <c r="A23" s="47"/>
      <c r="B23" s="48"/>
      <c r="C23" s="49"/>
      <c r="D23" s="48"/>
      <c r="E23" s="49"/>
      <c r="F23" s="49"/>
      <c r="G23" s="49"/>
      <c r="H23" s="49"/>
      <c r="I23" s="49"/>
      <c r="J23" s="49"/>
      <c r="K23" s="49"/>
      <c r="L23" s="48"/>
      <c r="M23" s="48"/>
    </row>
    <row r="24" spans="1:14" ht="13.5" thickBot="1">
      <c r="A24" s="50" t="s">
        <v>11</v>
      </c>
      <c r="B24" s="51">
        <f>B12-B22</f>
        <v>393535.82</v>
      </c>
      <c r="C24" s="51">
        <f t="shared" ref="C24:L24" si="2">C12-C22</f>
        <v>66833.319999999978</v>
      </c>
      <c r="D24" s="51">
        <f t="shared" si="2"/>
        <v>90708</v>
      </c>
      <c r="E24" s="51">
        <f t="shared" si="2"/>
        <v>400</v>
      </c>
      <c r="F24" s="51">
        <f t="shared" si="2"/>
        <v>102786.75</v>
      </c>
      <c r="G24" s="51">
        <f>G12-G22</f>
        <v>12500</v>
      </c>
      <c r="H24" s="51">
        <f t="shared" si="2"/>
        <v>0</v>
      </c>
      <c r="I24" s="51">
        <f t="shared" si="2"/>
        <v>0</v>
      </c>
      <c r="J24" s="51">
        <f>J12-J22</f>
        <v>4022.96</v>
      </c>
      <c r="K24" s="51">
        <f t="shared" si="2"/>
        <v>39126.630000000005</v>
      </c>
      <c r="L24" s="51">
        <f t="shared" si="2"/>
        <v>0</v>
      </c>
      <c r="M24" s="51">
        <f>SUM(B24:L24)</f>
        <v>709913.48</v>
      </c>
      <c r="N24" s="53"/>
    </row>
    <row r="25" spans="1:14">
      <c r="A25" s="47"/>
      <c r="B25" s="48"/>
      <c r="C25" s="49"/>
      <c r="D25" s="48"/>
      <c r="E25" s="49"/>
      <c r="F25" s="49"/>
      <c r="G25" s="49"/>
      <c r="H25" s="49"/>
      <c r="I25" s="49"/>
      <c r="J25" s="49"/>
      <c r="K25" s="49"/>
      <c r="L25" s="49"/>
      <c r="M25" s="48"/>
    </row>
    <row r="26" spans="1:14">
      <c r="A26" s="54"/>
      <c r="B26" s="54"/>
      <c r="C26" s="54"/>
      <c r="D26" s="55"/>
      <c r="E26" s="54"/>
      <c r="F26" s="54"/>
      <c r="G26" s="54"/>
      <c r="H26" s="54"/>
      <c r="I26" s="54"/>
      <c r="J26" s="54"/>
      <c r="K26" s="54"/>
      <c r="L26" s="54"/>
      <c r="M26" s="54"/>
    </row>
    <row r="27" spans="1:14">
      <c r="A27" s="54"/>
      <c r="B27" s="54"/>
      <c r="C27" s="54"/>
      <c r="D27" s="56"/>
      <c r="E27" s="54"/>
      <c r="F27" s="54"/>
      <c r="G27" s="54"/>
      <c r="H27" s="54"/>
      <c r="I27" s="54"/>
      <c r="J27" s="57"/>
      <c r="K27" s="57"/>
      <c r="L27" s="54"/>
      <c r="M27" s="54"/>
    </row>
    <row r="28" spans="1:14" s="37" customFormat="1">
      <c r="A28" s="55" t="s">
        <v>12</v>
      </c>
      <c r="B28" s="56">
        <f>травень!B29</f>
        <v>484230.12</v>
      </c>
      <c r="C28" s="56">
        <f>травень!C29</f>
        <v>87188.689999999973</v>
      </c>
      <c r="D28" s="56">
        <f>травень!D29</f>
        <v>90708</v>
      </c>
      <c r="E28" s="56">
        <f>лютий!E28</f>
        <v>400</v>
      </c>
      <c r="F28" s="56">
        <f>травень!F29</f>
        <v>108552</v>
      </c>
      <c r="G28" s="56">
        <f>травень!G29</f>
        <v>12500</v>
      </c>
      <c r="H28" s="56">
        <v>0</v>
      </c>
      <c r="I28" s="56">
        <v>0</v>
      </c>
      <c r="J28" s="56">
        <f>травень!J29</f>
        <v>4022.96</v>
      </c>
      <c r="K28" s="56">
        <f>травень!K29</f>
        <v>41149.130000000005</v>
      </c>
      <c r="L28" s="56">
        <v>0</v>
      </c>
      <c r="M28" s="56">
        <f>SUM(B28:L28)</f>
        <v>828750.89999999991</v>
      </c>
    </row>
    <row r="29" spans="1:14">
      <c r="A29" s="54" t="s">
        <v>13</v>
      </c>
      <c r="B29" s="56">
        <f t="shared" ref="B29:L29" si="3">B28-B22</f>
        <v>393535.82</v>
      </c>
      <c r="C29" s="56">
        <f t="shared" si="3"/>
        <v>66833.319999999978</v>
      </c>
      <c r="D29" s="56">
        <f t="shared" si="3"/>
        <v>90708</v>
      </c>
      <c r="E29" s="56">
        <f t="shared" si="3"/>
        <v>400</v>
      </c>
      <c r="F29" s="56">
        <f t="shared" si="3"/>
        <v>102786.75</v>
      </c>
      <c r="G29" s="56">
        <f t="shared" si="3"/>
        <v>12500</v>
      </c>
      <c r="H29" s="56">
        <f t="shared" si="3"/>
        <v>0</v>
      </c>
      <c r="I29" s="56">
        <f t="shared" si="3"/>
        <v>0</v>
      </c>
      <c r="J29" s="56">
        <f>J28-J22</f>
        <v>4022.96</v>
      </c>
      <c r="K29" s="56">
        <f t="shared" si="3"/>
        <v>39126.630000000005</v>
      </c>
      <c r="L29" s="56">
        <f t="shared" si="3"/>
        <v>0</v>
      </c>
      <c r="M29" s="56">
        <f>SUM(B29:L29)</f>
        <v>709913.48</v>
      </c>
    </row>
    <row r="30" spans="1:14">
      <c r="B30" s="37"/>
      <c r="F30" s="58"/>
    </row>
    <row r="31" spans="1:14">
      <c r="A31" t="s">
        <v>16</v>
      </c>
      <c r="B31" t="s">
        <v>94</v>
      </c>
    </row>
    <row r="32" spans="1:14">
      <c r="B32" s="37"/>
    </row>
    <row r="33" spans="1:2">
      <c r="A33" t="s">
        <v>14</v>
      </c>
      <c r="B33" t="s">
        <v>95</v>
      </c>
    </row>
  </sheetData>
  <mergeCells count="11">
    <mergeCell ref="F6:M6"/>
    <mergeCell ref="A7:D7"/>
    <mergeCell ref="A9:A10"/>
    <mergeCell ref="B9:L9"/>
    <mergeCell ref="M9:M10"/>
    <mergeCell ref="A1:D1"/>
    <mergeCell ref="L1:M1"/>
    <mergeCell ref="A2:D2"/>
    <mergeCell ref="L3:M3"/>
    <mergeCell ref="B5:C5"/>
    <mergeCell ref="F5:K5"/>
  </mergeCells>
  <pageMargins left="0.75" right="0.75" top="1" bottom="1" header="0.5" footer="0.5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33"/>
  <sheetViews>
    <sheetView topLeftCell="A15" zoomScaleNormal="120" workbookViewId="0">
      <selection activeCell="E33" sqref="E33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bestFit="1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97" t="s">
        <v>83</v>
      </c>
      <c r="B1" s="97"/>
      <c r="C1" s="97"/>
      <c r="D1" s="97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66"/>
      <c r="M2" s="66"/>
    </row>
    <row r="3" spans="1:15">
      <c r="A3" s="5"/>
      <c r="B3" s="4"/>
      <c r="C3" s="4"/>
      <c r="D3" s="7"/>
      <c r="E3" s="4"/>
      <c r="F3" s="4"/>
      <c r="G3" s="4"/>
      <c r="H3" s="5"/>
      <c r="I3" s="66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98" t="s">
        <v>78</v>
      </c>
      <c r="C5" s="99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26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квітень!B28</f>
        <v>555677.02</v>
      </c>
      <c r="C12" s="28">
        <f>квітень!C28</f>
        <v>103632.27999999997</v>
      </c>
      <c r="D12" s="28">
        <f>квітень!D28</f>
        <v>94708</v>
      </c>
      <c r="E12" s="28">
        <f>квітень!E27</f>
        <v>400</v>
      </c>
      <c r="F12" s="28">
        <f>квітень!F27</f>
        <v>108552</v>
      </c>
      <c r="G12" s="28">
        <f>квітень!G27</f>
        <v>15000</v>
      </c>
      <c r="H12" s="28">
        <v>0</v>
      </c>
      <c r="I12" s="28">
        <v>0</v>
      </c>
      <c r="J12" s="28">
        <f>квітень!J28</f>
        <v>4574</v>
      </c>
      <c r="K12" s="28">
        <f>квітень!K28</f>
        <v>52309.750000000007</v>
      </c>
      <c r="L12" s="28"/>
      <c r="M12" s="29">
        <f>SUM(B12:L12)</f>
        <v>934853.05</v>
      </c>
    </row>
    <row r="13" spans="1:15" ht="14.25">
      <c r="A13" s="30" t="s">
        <v>47</v>
      </c>
      <c r="B13" s="31">
        <v>71446.899999999994</v>
      </c>
      <c r="C13" s="32">
        <v>16443.59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1" si="0">SUM(B13:L13)</f>
        <v>87890.489999999991</v>
      </c>
    </row>
    <row r="14" spans="1:15" ht="14.25">
      <c r="A14" s="30" t="s">
        <v>48</v>
      </c>
      <c r="B14" s="31"/>
      <c r="C14" s="31"/>
      <c r="D14" s="31"/>
      <c r="E14" s="32"/>
      <c r="F14" s="32"/>
      <c r="G14" s="33"/>
      <c r="H14" s="33"/>
      <c r="I14" s="33"/>
      <c r="J14" s="33">
        <v>551.04</v>
      </c>
      <c r="K14" s="33"/>
      <c r="L14" s="33"/>
      <c r="M14" s="34">
        <f t="shared" si="0"/>
        <v>551.04</v>
      </c>
      <c r="O14" s="37"/>
    </row>
    <row r="15" spans="1:15" ht="14.25">
      <c r="A15" s="30" t="s">
        <v>36</v>
      </c>
      <c r="B15" s="31"/>
      <c r="C15" s="31"/>
      <c r="D15" s="31"/>
      <c r="E15" s="32"/>
      <c r="F15" s="32"/>
      <c r="G15" s="33">
        <v>2500</v>
      </c>
      <c r="H15" s="33"/>
      <c r="I15" s="33"/>
      <c r="J15" s="33"/>
      <c r="K15" s="33"/>
      <c r="L15" s="33"/>
      <c r="M15" s="34">
        <f t="shared" si="0"/>
        <v>2500</v>
      </c>
      <c r="O15" s="37"/>
    </row>
    <row r="16" spans="1:15" ht="14.25">
      <c r="A16" s="30" t="s">
        <v>49</v>
      </c>
      <c r="B16" s="31"/>
      <c r="C16" s="31"/>
      <c r="D16" s="31">
        <v>4000</v>
      </c>
      <c r="E16" s="32"/>
      <c r="F16" s="32"/>
      <c r="G16" s="33"/>
      <c r="H16" s="33"/>
      <c r="I16" s="33"/>
      <c r="J16" s="33"/>
      <c r="K16" s="33"/>
      <c r="L16" s="33"/>
      <c r="M16" s="34">
        <f t="shared" si="0"/>
        <v>4000</v>
      </c>
    </row>
    <row r="17" spans="1:14" ht="14.25">
      <c r="A17" s="81" t="s">
        <v>42</v>
      </c>
      <c r="B17" s="40"/>
      <c r="C17" s="41"/>
      <c r="D17" s="40"/>
      <c r="E17" s="41"/>
      <c r="F17" s="41"/>
      <c r="G17" s="41"/>
      <c r="H17" s="41"/>
      <c r="I17" s="41"/>
      <c r="J17" s="41"/>
      <c r="K17" s="41">
        <v>11160.62</v>
      </c>
      <c r="L17" s="41"/>
      <c r="M17" s="38">
        <f t="shared" si="0"/>
        <v>11160.62</v>
      </c>
    </row>
    <row r="18" spans="1:14" ht="14.25">
      <c r="A18" s="62"/>
      <c r="B18" s="35"/>
      <c r="C18" s="33"/>
      <c r="D18" s="35"/>
      <c r="E18" s="33"/>
      <c r="F18" s="33"/>
      <c r="G18" s="33"/>
      <c r="H18" s="33"/>
      <c r="I18" s="33"/>
      <c r="J18" s="33"/>
      <c r="K18" s="33"/>
      <c r="L18" s="33"/>
      <c r="M18" s="38">
        <f t="shared" si="0"/>
        <v>0</v>
      </c>
    </row>
    <row r="19" spans="1:14" ht="14.25">
      <c r="A19" s="36"/>
      <c r="B19" s="35"/>
      <c r="C19" s="33"/>
      <c r="D19" s="35"/>
      <c r="E19" s="33"/>
      <c r="F19" s="33"/>
      <c r="G19" s="33"/>
      <c r="H19" s="33"/>
      <c r="I19" s="33"/>
      <c r="J19" s="33"/>
      <c r="K19" s="33"/>
      <c r="L19" s="33"/>
      <c r="M19" s="38">
        <f t="shared" si="0"/>
        <v>0</v>
      </c>
    </row>
    <row r="20" spans="1:14" ht="14.25">
      <c r="A20" s="36"/>
      <c r="B20" s="35"/>
      <c r="C20" s="33"/>
      <c r="D20" s="35"/>
      <c r="E20" s="33"/>
      <c r="F20" s="33"/>
      <c r="G20" s="33"/>
      <c r="H20" s="33"/>
      <c r="I20" s="33"/>
      <c r="J20" s="33"/>
      <c r="K20" s="33"/>
      <c r="L20" s="33"/>
      <c r="M20" s="38">
        <f t="shared" si="0"/>
        <v>0</v>
      </c>
    </row>
    <row r="21" spans="1:14" ht="15" thickBot="1">
      <c r="A21" s="68"/>
      <c r="B21" s="43"/>
      <c r="C21" s="44"/>
      <c r="D21" s="43"/>
      <c r="E21" s="44"/>
      <c r="F21" s="44"/>
      <c r="G21" s="44"/>
      <c r="H21" s="44"/>
      <c r="I21" s="44"/>
      <c r="J21" s="44"/>
      <c r="K21" s="44"/>
      <c r="L21" s="44"/>
      <c r="M21" s="38">
        <f t="shared" si="0"/>
        <v>0</v>
      </c>
    </row>
    <row r="22" spans="1:14" ht="13.5" thickBot="1">
      <c r="A22" s="45" t="s">
        <v>10</v>
      </c>
      <c r="B22" s="46">
        <f>SUM(B13:B16)</f>
        <v>71446.899999999994</v>
      </c>
      <c r="C22" s="46">
        <f>SUM(C13:C16)</f>
        <v>16443.59</v>
      </c>
      <c r="D22" s="46">
        <f>SUM(D13:D16)</f>
        <v>4000</v>
      </c>
      <c r="E22" s="46">
        <f>SUM(E13:E16)</f>
        <v>0</v>
      </c>
      <c r="F22" s="46">
        <f>F20+F21</f>
        <v>0</v>
      </c>
      <c r="G22" s="46">
        <f>SUM(G13:G17)</f>
        <v>2500</v>
      </c>
      <c r="H22" s="46">
        <f>H20</f>
        <v>0</v>
      </c>
      <c r="I22" s="46">
        <f>SUM(I13:I16)</f>
        <v>0</v>
      </c>
      <c r="J22" s="46">
        <f>SUM(J13:J21)</f>
        <v>551.04</v>
      </c>
      <c r="K22" s="46">
        <f>SUM(K13:K21)</f>
        <v>11160.62</v>
      </c>
      <c r="L22" s="46">
        <f>SUM(L13:L21)</f>
        <v>0</v>
      </c>
      <c r="M22" s="46">
        <f>SUM(M13:M21)</f>
        <v>106102.14999999998</v>
      </c>
    </row>
    <row r="23" spans="1:14" ht="13.5" thickBot="1">
      <c r="A23" s="47"/>
      <c r="B23" s="48"/>
      <c r="C23" s="49"/>
      <c r="D23" s="48"/>
      <c r="E23" s="49"/>
      <c r="F23" s="49"/>
      <c r="G23" s="49"/>
      <c r="H23" s="49"/>
      <c r="I23" s="49"/>
      <c r="J23" s="49"/>
      <c r="K23" s="49"/>
      <c r="L23" s="48"/>
      <c r="M23" s="48"/>
    </row>
    <row r="24" spans="1:14" ht="13.5" thickBot="1">
      <c r="A24" s="50" t="s">
        <v>11</v>
      </c>
      <c r="B24" s="51">
        <f>B12-B22</f>
        <v>484230.12</v>
      </c>
      <c r="C24" s="51">
        <f t="shared" ref="C24:M24" si="1">C12-C22</f>
        <v>87188.689999999973</v>
      </c>
      <c r="D24" s="51">
        <f t="shared" si="1"/>
        <v>90708</v>
      </c>
      <c r="E24" s="51">
        <f t="shared" si="1"/>
        <v>400</v>
      </c>
      <c r="F24" s="51">
        <f t="shared" si="1"/>
        <v>108552</v>
      </c>
      <c r="G24" s="51">
        <f t="shared" si="1"/>
        <v>12500</v>
      </c>
      <c r="H24" s="51">
        <f t="shared" si="1"/>
        <v>0</v>
      </c>
      <c r="I24" s="51">
        <f t="shared" si="1"/>
        <v>0</v>
      </c>
      <c r="J24" s="51">
        <f t="shared" si="1"/>
        <v>4022.96</v>
      </c>
      <c r="K24" s="51">
        <f t="shared" si="1"/>
        <v>41149.130000000005</v>
      </c>
      <c r="L24" s="51">
        <f t="shared" si="1"/>
        <v>0</v>
      </c>
      <c r="M24" s="51">
        <f t="shared" si="1"/>
        <v>828750.9</v>
      </c>
      <c r="N24" s="53"/>
    </row>
    <row r="25" spans="1:14">
      <c r="A25" s="47"/>
      <c r="B25" s="48"/>
      <c r="C25" s="49"/>
      <c r="D25" s="48"/>
      <c r="E25" s="49"/>
      <c r="F25" s="49"/>
      <c r="G25" s="49"/>
      <c r="H25" s="49"/>
      <c r="I25" s="49"/>
      <c r="J25" s="49"/>
      <c r="K25" s="49"/>
      <c r="L25" s="49"/>
      <c r="M25" s="48"/>
    </row>
    <row r="26" spans="1:14">
      <c r="A26" s="54"/>
      <c r="B26" s="54"/>
      <c r="C26" s="54"/>
      <c r="D26" s="55"/>
      <c r="E26" s="54"/>
      <c r="F26" s="54"/>
      <c r="G26" s="54"/>
      <c r="H26" s="54"/>
      <c r="I26" s="54"/>
      <c r="J26" s="54"/>
      <c r="K26" s="54"/>
      <c r="L26" s="54"/>
      <c r="M26" s="54"/>
    </row>
    <row r="27" spans="1:14">
      <c r="A27" s="54"/>
      <c r="B27" s="54"/>
      <c r="C27" s="54"/>
      <c r="D27" s="56"/>
      <c r="E27" s="54"/>
      <c r="F27" s="54"/>
      <c r="G27" s="54"/>
      <c r="H27" s="54"/>
      <c r="I27" s="54"/>
      <c r="J27" s="57"/>
      <c r="K27" s="57"/>
      <c r="L27" s="54"/>
      <c r="M27" s="54"/>
    </row>
    <row r="28" spans="1:14" s="37" customFormat="1">
      <c r="A28" s="55" t="s">
        <v>12</v>
      </c>
      <c r="B28" s="56">
        <f>квітень!B28</f>
        <v>555677.02</v>
      </c>
      <c r="C28" s="56">
        <f>квітень!C28</f>
        <v>103632.27999999997</v>
      </c>
      <c r="D28" s="56">
        <f>квітень!D28</f>
        <v>94708</v>
      </c>
      <c r="E28" s="56">
        <f>квітень!E28</f>
        <v>400</v>
      </c>
      <c r="F28" s="56">
        <f>квітень!F28</f>
        <v>108552</v>
      </c>
      <c r="G28" s="56">
        <f>квітень!G28</f>
        <v>15000</v>
      </c>
      <c r="H28" s="56">
        <v>0</v>
      </c>
      <c r="I28" s="56">
        <v>0</v>
      </c>
      <c r="J28" s="56">
        <f>квітень!J28</f>
        <v>4574</v>
      </c>
      <c r="K28" s="56">
        <f>квітень!K28</f>
        <v>52309.750000000007</v>
      </c>
      <c r="L28" s="56">
        <v>0</v>
      </c>
      <c r="M28" s="56">
        <f>SUM(B28:L28)</f>
        <v>934853.05</v>
      </c>
    </row>
    <row r="29" spans="1:14">
      <c r="A29" s="54" t="s">
        <v>13</v>
      </c>
      <c r="B29" s="56">
        <f t="shared" ref="B29:L29" si="2">B28-B22</f>
        <v>484230.12</v>
      </c>
      <c r="C29" s="56">
        <f t="shared" si="2"/>
        <v>87188.689999999973</v>
      </c>
      <c r="D29" s="56">
        <f t="shared" si="2"/>
        <v>90708</v>
      </c>
      <c r="E29" s="56">
        <f t="shared" si="2"/>
        <v>400</v>
      </c>
      <c r="F29" s="56">
        <f t="shared" si="2"/>
        <v>108552</v>
      </c>
      <c r="G29" s="56">
        <f t="shared" si="2"/>
        <v>12500</v>
      </c>
      <c r="H29" s="56">
        <v>0</v>
      </c>
      <c r="I29" s="56">
        <v>0</v>
      </c>
      <c r="J29" s="56">
        <f t="shared" si="2"/>
        <v>4022.96</v>
      </c>
      <c r="K29" s="56">
        <f t="shared" si="2"/>
        <v>41149.130000000005</v>
      </c>
      <c r="L29" s="56">
        <f t="shared" si="2"/>
        <v>0</v>
      </c>
      <c r="M29" s="56">
        <f>SUM(B29:L29)</f>
        <v>828750.89999999991</v>
      </c>
    </row>
    <row r="30" spans="1:14">
      <c r="B30" s="37"/>
      <c r="F30" s="58"/>
    </row>
    <row r="31" spans="1:14">
      <c r="A31" t="s">
        <v>16</v>
      </c>
      <c r="B31" t="s">
        <v>90</v>
      </c>
      <c r="C31" t="s">
        <v>91</v>
      </c>
      <c r="D31" s="37" t="s">
        <v>85</v>
      </c>
    </row>
    <row r="33" spans="1:4">
      <c r="A33" t="s">
        <v>14</v>
      </c>
      <c r="B33" t="s">
        <v>89</v>
      </c>
      <c r="C33" t="s">
        <v>92</v>
      </c>
      <c r="D33" s="37" t="s">
        <v>86</v>
      </c>
    </row>
  </sheetData>
  <mergeCells count="11">
    <mergeCell ref="F6:M6"/>
    <mergeCell ref="A7:D7"/>
    <mergeCell ref="A9:A10"/>
    <mergeCell ref="B9:L9"/>
    <mergeCell ref="M9:M10"/>
    <mergeCell ref="A1:D1"/>
    <mergeCell ref="L1:M1"/>
    <mergeCell ref="A2:D2"/>
    <mergeCell ref="L3:M3"/>
    <mergeCell ref="B5:C5"/>
    <mergeCell ref="F5:K5"/>
  </mergeCells>
  <pageMargins left="0.75" right="0.75" top="1" bottom="1" header="0.5" footer="0.5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O32"/>
  <sheetViews>
    <sheetView topLeftCell="A12" zoomScaleNormal="120" workbookViewId="0">
      <selection activeCell="G35" sqref="G35"/>
    </sheetView>
  </sheetViews>
  <sheetFormatPr defaultRowHeight="12.75"/>
  <cols>
    <col min="1" max="1" width="24.7109375" customWidth="1"/>
    <col min="2" max="2" width="11.5703125" customWidth="1"/>
    <col min="3" max="3" width="11.140625" customWidth="1"/>
    <col min="4" max="4" width="11.5703125" style="37" customWidth="1"/>
    <col min="5" max="5" width="9.42578125" customWidth="1"/>
    <col min="6" max="6" width="10.28515625" customWidth="1"/>
    <col min="7" max="7" width="12" customWidth="1"/>
    <col min="8" max="8" width="9.28515625" bestFit="1" customWidth="1"/>
    <col min="9" max="9" width="11.85546875" customWidth="1"/>
    <col min="10" max="10" width="9.28515625" bestFit="1" customWidth="1"/>
    <col min="11" max="11" width="11.7109375" customWidth="1"/>
    <col min="12" max="12" width="10.85546875" customWidth="1"/>
    <col min="13" max="13" width="14.28515625" customWidth="1"/>
    <col min="15" max="15" width="9.5703125" bestFit="1" customWidth="1"/>
  </cols>
  <sheetData>
    <row r="1" spans="1:15" ht="15">
      <c r="A1" s="97" t="s">
        <v>83</v>
      </c>
      <c r="B1" s="97"/>
      <c r="C1" s="97"/>
      <c r="D1" s="97"/>
      <c r="E1" s="1"/>
      <c r="F1" s="1"/>
      <c r="G1" s="1"/>
      <c r="H1" s="2"/>
      <c r="I1" s="1"/>
      <c r="J1" s="3"/>
      <c r="K1" s="3"/>
      <c r="L1" s="84"/>
      <c r="M1" s="84"/>
    </row>
    <row r="2" spans="1:15">
      <c r="A2" s="85" t="s">
        <v>0</v>
      </c>
      <c r="B2" s="85"/>
      <c r="C2" s="85"/>
      <c r="D2" s="85"/>
      <c r="E2" s="4"/>
      <c r="F2" s="4"/>
      <c r="G2" s="4"/>
      <c r="H2" s="5"/>
      <c r="I2" s="4"/>
      <c r="J2" s="3"/>
      <c r="K2" s="3"/>
      <c r="L2" s="61"/>
      <c r="M2" s="61"/>
    </row>
    <row r="3" spans="1:15">
      <c r="A3" s="5"/>
      <c r="B3" s="4"/>
      <c r="C3" s="4"/>
      <c r="D3" s="7"/>
      <c r="E3" s="4"/>
      <c r="F3" s="4"/>
      <c r="G3" s="4"/>
      <c r="H3" s="5"/>
      <c r="I3" s="61"/>
      <c r="J3" s="3"/>
      <c r="K3" s="3"/>
      <c r="L3" s="86"/>
      <c r="M3" s="86"/>
    </row>
    <row r="4" spans="1:15" ht="15.75">
      <c r="A4" s="8" t="s">
        <v>1</v>
      </c>
      <c r="B4" s="9"/>
      <c r="C4" s="9"/>
      <c r="D4" s="10"/>
      <c r="E4" s="9"/>
      <c r="F4" s="9"/>
      <c r="G4" s="9"/>
      <c r="H4" s="9"/>
      <c r="I4" s="9"/>
      <c r="J4" s="9"/>
      <c r="K4" s="9"/>
      <c r="L4" s="11"/>
      <c r="M4" s="3"/>
    </row>
    <row r="5" spans="1:15" ht="34.5" customHeight="1" thickBot="1">
      <c r="A5" s="12" t="s">
        <v>2</v>
      </c>
      <c r="B5" s="98" t="s">
        <v>78</v>
      </c>
      <c r="C5" s="99"/>
      <c r="D5" s="13"/>
      <c r="E5" s="14"/>
      <c r="F5" s="89" t="s">
        <v>3</v>
      </c>
      <c r="G5" s="89"/>
      <c r="H5" s="89"/>
      <c r="I5" s="89"/>
      <c r="J5" s="89"/>
      <c r="K5" s="89"/>
      <c r="L5" s="15"/>
      <c r="M5" s="3"/>
    </row>
    <row r="6" spans="1:15" ht="16.5" thickBot="1">
      <c r="A6" s="16"/>
      <c r="B6" s="17"/>
      <c r="C6" s="18"/>
      <c r="D6" s="13"/>
      <c r="E6" s="14"/>
      <c r="F6" s="90" t="s">
        <v>23</v>
      </c>
      <c r="G6" s="91"/>
      <c r="H6" s="91"/>
      <c r="I6" s="91"/>
      <c r="J6" s="91"/>
      <c r="K6" s="91"/>
      <c r="L6" s="91"/>
      <c r="M6" s="92"/>
    </row>
    <row r="7" spans="1:15" ht="15.75">
      <c r="A7" s="93" t="s">
        <v>4</v>
      </c>
      <c r="B7" s="93"/>
      <c r="C7" s="93"/>
      <c r="D7" s="93"/>
      <c r="E7" s="9"/>
      <c r="F7" s="9"/>
      <c r="G7" s="9"/>
      <c r="H7" s="19"/>
      <c r="I7" s="19"/>
      <c r="J7" s="19"/>
      <c r="K7" s="19"/>
      <c r="L7" s="15"/>
    </row>
    <row r="8" spans="1:15">
      <c r="A8" s="20" t="s">
        <v>5</v>
      </c>
      <c r="B8" s="21"/>
      <c r="C8" s="20"/>
      <c r="D8" s="22"/>
      <c r="E8" s="3"/>
      <c r="F8" s="3"/>
      <c r="G8" s="3"/>
      <c r="H8" s="23"/>
      <c r="I8" s="23"/>
      <c r="J8" s="23"/>
      <c r="K8" s="23"/>
      <c r="L8" s="15"/>
    </row>
    <row r="9" spans="1:15">
      <c r="A9" s="94" t="s">
        <v>6</v>
      </c>
      <c r="B9" s="95" t="s">
        <v>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 t="s">
        <v>8</v>
      </c>
    </row>
    <row r="10" spans="1:15">
      <c r="A10" s="94"/>
      <c r="B10" s="24">
        <v>2111</v>
      </c>
      <c r="C10" s="24">
        <v>2120</v>
      </c>
      <c r="D10" s="25">
        <v>2210</v>
      </c>
      <c r="E10" s="24">
        <v>2220</v>
      </c>
      <c r="F10" s="24">
        <v>2230</v>
      </c>
      <c r="G10" s="24">
        <v>2240</v>
      </c>
      <c r="H10" s="24">
        <v>2800</v>
      </c>
      <c r="I10" s="24">
        <v>2250</v>
      </c>
      <c r="J10" s="24">
        <v>2272</v>
      </c>
      <c r="K10" s="24">
        <v>2273</v>
      </c>
      <c r="L10" s="24">
        <v>2275</v>
      </c>
      <c r="M10" s="96"/>
    </row>
    <row r="11" spans="1:15" ht="13.5" thickBot="1">
      <c r="A11" s="26">
        <v>1</v>
      </c>
      <c r="B11" s="26">
        <v>2</v>
      </c>
      <c r="C11" s="26">
        <v>3</v>
      </c>
      <c r="D11" s="60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</row>
    <row r="12" spans="1:15" ht="13.5" thickBot="1">
      <c r="A12" s="27" t="s">
        <v>9</v>
      </c>
      <c r="B12" s="28">
        <f>'березень)'!B24</f>
        <v>627372.62</v>
      </c>
      <c r="C12" s="28">
        <f>'березень)'!C29</f>
        <v>136762.35999999999</v>
      </c>
      <c r="D12" s="28">
        <f>'березень)'!D24</f>
        <v>96748</v>
      </c>
      <c r="E12" s="28">
        <f>лютий!E23</f>
        <v>400</v>
      </c>
      <c r="F12" s="28">
        <f>'березень)'!F24</f>
        <v>108552</v>
      </c>
      <c r="G12" s="28">
        <f>'березень)'!G24</f>
        <v>3000</v>
      </c>
      <c r="H12" s="28">
        <f>'березень)'!H24</f>
        <v>0</v>
      </c>
      <c r="I12" s="28">
        <f>лютий!I23</f>
        <v>0</v>
      </c>
      <c r="J12" s="28">
        <f>'березень)'!J24</f>
        <v>3300</v>
      </c>
      <c r="K12" s="28">
        <f>'березень)'!K24</f>
        <v>135633.54999999999</v>
      </c>
      <c r="L12" s="28">
        <v>0</v>
      </c>
      <c r="M12" s="29">
        <f>SUM(B12:L12)</f>
        <v>1111768.53</v>
      </c>
    </row>
    <row r="13" spans="1:15" ht="14.25">
      <c r="A13" s="30" t="s">
        <v>40</v>
      </c>
      <c r="B13" s="31">
        <v>71695.600000000006</v>
      </c>
      <c r="C13" s="32">
        <v>16565.04</v>
      </c>
      <c r="D13" s="31"/>
      <c r="E13" s="32"/>
      <c r="F13" s="32"/>
      <c r="G13" s="33"/>
      <c r="H13" s="33"/>
      <c r="I13" s="33"/>
      <c r="J13" s="33"/>
      <c r="K13" s="33"/>
      <c r="L13" s="33"/>
      <c r="M13" s="34">
        <f t="shared" ref="M13:M20" si="0">SUM(B13:L13)</f>
        <v>88260.640000000014</v>
      </c>
    </row>
    <row r="14" spans="1:15" ht="14.25">
      <c r="A14" s="30" t="s">
        <v>41</v>
      </c>
      <c r="B14" s="31"/>
      <c r="C14" s="31"/>
      <c r="D14" s="31">
        <v>2040</v>
      </c>
      <c r="E14" s="32"/>
      <c r="F14" s="32"/>
      <c r="G14" s="33"/>
      <c r="H14" s="33"/>
      <c r="I14" s="33"/>
      <c r="J14" s="33"/>
      <c r="K14" s="33"/>
      <c r="L14" s="33"/>
      <c r="M14" s="34">
        <f t="shared" si="0"/>
        <v>2040</v>
      </c>
      <c r="O14" s="37"/>
    </row>
    <row r="15" spans="1:15" ht="14.25">
      <c r="A15" s="79" t="s">
        <v>42</v>
      </c>
      <c r="B15" s="31"/>
      <c r="C15" s="31"/>
      <c r="D15" s="31"/>
      <c r="E15" s="32"/>
      <c r="F15" s="32"/>
      <c r="G15" s="33"/>
      <c r="H15" s="33"/>
      <c r="I15" s="33"/>
      <c r="J15" s="33"/>
      <c r="K15" s="33">
        <v>7056.7</v>
      </c>
      <c r="L15" s="33"/>
      <c r="M15" s="34">
        <f t="shared" si="0"/>
        <v>7056.7</v>
      </c>
    </row>
    <row r="16" spans="1:15" ht="14.25">
      <c r="A16" s="39" t="s">
        <v>45</v>
      </c>
      <c r="B16" s="40"/>
      <c r="C16" s="41"/>
      <c r="D16" s="40">
        <v>1800</v>
      </c>
      <c r="E16" s="41"/>
      <c r="F16" s="41"/>
      <c r="G16" s="41"/>
      <c r="H16" s="41"/>
      <c r="I16" s="41"/>
      <c r="J16" s="41"/>
      <c r="K16" s="41"/>
      <c r="L16" s="41"/>
      <c r="M16" s="38">
        <f t="shared" si="0"/>
        <v>1800</v>
      </c>
    </row>
    <row r="17" spans="1:14" ht="14.25">
      <c r="A17" s="36" t="s">
        <v>46</v>
      </c>
      <c r="B17" s="35"/>
      <c r="C17" s="33"/>
      <c r="D17" s="35"/>
      <c r="E17" s="33"/>
      <c r="F17" s="33"/>
      <c r="G17" s="33"/>
      <c r="H17" s="33"/>
      <c r="I17" s="33"/>
      <c r="J17" s="33">
        <v>826</v>
      </c>
      <c r="K17" s="33"/>
      <c r="L17" s="33"/>
      <c r="M17" s="38">
        <f t="shared" si="0"/>
        <v>826</v>
      </c>
    </row>
    <row r="18" spans="1:14" ht="14.25">
      <c r="A18" s="36"/>
      <c r="B18" s="35"/>
      <c r="C18" s="33"/>
      <c r="D18" s="35"/>
      <c r="E18" s="33"/>
      <c r="F18" s="33"/>
      <c r="G18" s="33"/>
      <c r="H18" s="33"/>
      <c r="I18" s="33"/>
      <c r="J18" s="33"/>
      <c r="K18" s="33"/>
      <c r="L18" s="33"/>
      <c r="M18" s="38">
        <f t="shared" si="0"/>
        <v>0</v>
      </c>
    </row>
    <row r="19" spans="1:14" ht="14.25">
      <c r="A19" s="36"/>
      <c r="B19" s="35"/>
      <c r="C19" s="33"/>
      <c r="D19" s="35"/>
      <c r="E19" s="33"/>
      <c r="F19" s="33"/>
      <c r="G19" s="33"/>
      <c r="H19" s="33"/>
      <c r="I19" s="33"/>
      <c r="J19" s="33"/>
      <c r="K19" s="33"/>
      <c r="L19" s="33"/>
      <c r="M19" s="38">
        <f t="shared" si="0"/>
        <v>0</v>
      </c>
    </row>
    <row r="20" spans="1:14" ht="15" thickBot="1">
      <c r="A20" s="42"/>
      <c r="B20" s="43"/>
      <c r="C20" s="44"/>
      <c r="D20" s="43"/>
      <c r="E20" s="44"/>
      <c r="F20" s="44"/>
      <c r="G20" s="44"/>
      <c r="H20" s="44"/>
      <c r="I20" s="44"/>
      <c r="J20" s="44"/>
      <c r="K20" s="44"/>
      <c r="L20" s="44"/>
      <c r="M20" s="38">
        <f t="shared" si="0"/>
        <v>0</v>
      </c>
    </row>
    <row r="21" spans="1:14" ht="13.5" thickBot="1">
      <c r="A21" s="45" t="s">
        <v>10</v>
      </c>
      <c r="B21" s="46">
        <f>SUM(B13:B15)</f>
        <v>71695.600000000006</v>
      </c>
      <c r="C21" s="46">
        <f>SUM(C13:C15)</f>
        <v>16565.04</v>
      </c>
      <c r="D21" s="46">
        <f>SUM(D13:D15)</f>
        <v>2040</v>
      </c>
      <c r="E21" s="46">
        <f>SUM(E13:E15)</f>
        <v>0</v>
      </c>
      <c r="F21" s="46">
        <f>SUM(F13:F15)</f>
        <v>0</v>
      </c>
      <c r="G21" s="46">
        <f>SUM(G13:G16)</f>
        <v>0</v>
      </c>
      <c r="H21" s="46">
        <f>H19</f>
        <v>0</v>
      </c>
      <c r="I21" s="46">
        <f>SUM(I13:I15)</f>
        <v>0</v>
      </c>
      <c r="J21" s="46">
        <f>SUM(J13:J20)</f>
        <v>826</v>
      </c>
      <c r="K21" s="46">
        <f>SUM(K13:K20)</f>
        <v>7056.7</v>
      </c>
      <c r="L21" s="46">
        <f>SUM(L13:L20)</f>
        <v>0</v>
      </c>
      <c r="M21" s="46">
        <f>SUM(M13:M20)</f>
        <v>99983.340000000011</v>
      </c>
    </row>
    <row r="22" spans="1:14" ht="13.5" thickBot="1">
      <c r="A22" s="47"/>
      <c r="B22" s="48"/>
      <c r="C22" s="49"/>
      <c r="D22" s="48"/>
      <c r="E22" s="49"/>
      <c r="F22" s="49"/>
      <c r="G22" s="49"/>
      <c r="H22" s="49"/>
      <c r="I22" s="49"/>
      <c r="J22" s="49"/>
      <c r="K22" s="49"/>
      <c r="L22" s="48"/>
      <c r="M22" s="48"/>
    </row>
    <row r="23" spans="1:14" ht="13.5" thickBot="1">
      <c r="A23" s="50" t="s">
        <v>11</v>
      </c>
      <c r="B23" s="51">
        <f>B12-B21</f>
        <v>555677.02</v>
      </c>
      <c r="C23" s="51">
        <f t="shared" ref="C23:M23" si="1">C12-C21</f>
        <v>120197.31999999998</v>
      </c>
      <c r="D23" s="51">
        <f t="shared" si="1"/>
        <v>94708</v>
      </c>
      <c r="E23" s="51">
        <f t="shared" si="1"/>
        <v>400</v>
      </c>
      <c r="F23" s="51">
        <f t="shared" si="1"/>
        <v>108552</v>
      </c>
      <c r="G23" s="51">
        <f t="shared" si="1"/>
        <v>3000</v>
      </c>
      <c r="H23" s="51">
        <f t="shared" si="1"/>
        <v>0</v>
      </c>
      <c r="I23" s="51">
        <f t="shared" si="1"/>
        <v>0</v>
      </c>
      <c r="J23" s="51">
        <f t="shared" si="1"/>
        <v>2474</v>
      </c>
      <c r="K23" s="51">
        <f t="shared" si="1"/>
        <v>128576.84999999999</v>
      </c>
      <c r="L23" s="51">
        <f t="shared" si="1"/>
        <v>0</v>
      </c>
      <c r="M23" s="51">
        <f t="shared" si="1"/>
        <v>1011785.1900000001</v>
      </c>
      <c r="N23" s="53"/>
    </row>
    <row r="24" spans="1:14">
      <c r="A24" s="47"/>
      <c r="B24" s="48"/>
      <c r="C24" s="49"/>
      <c r="D24" s="48"/>
      <c r="E24" s="49"/>
      <c r="F24" s="49"/>
      <c r="G24" s="49"/>
      <c r="H24" s="49"/>
      <c r="I24" s="49"/>
      <c r="J24" s="49"/>
      <c r="K24" s="49"/>
      <c r="L24" s="49"/>
      <c r="M24" s="48"/>
    </row>
    <row r="25" spans="1:14">
      <c r="A25" s="54"/>
      <c r="B25" s="54"/>
      <c r="C25" s="54"/>
      <c r="D25" s="55"/>
      <c r="E25" s="54"/>
      <c r="F25" s="54"/>
      <c r="G25" s="54"/>
      <c r="H25" s="54"/>
      <c r="I25" s="54"/>
      <c r="J25" s="54"/>
      <c r="K25" s="54"/>
      <c r="L25" s="54"/>
      <c r="M25" s="54"/>
    </row>
    <row r="26" spans="1:14">
      <c r="A26" s="54"/>
      <c r="B26" s="54"/>
      <c r="C26" s="54"/>
      <c r="D26" s="56"/>
      <c r="E26" s="54"/>
      <c r="F26" s="54"/>
      <c r="G26" s="54"/>
      <c r="H26" s="54"/>
      <c r="I26" s="54"/>
      <c r="J26" s="57"/>
      <c r="K26" s="57"/>
      <c r="L26" s="54"/>
      <c r="M26" s="54"/>
    </row>
    <row r="27" spans="1:14" s="37" customFormat="1">
      <c r="A27" s="55" t="s">
        <v>12</v>
      </c>
      <c r="B27" s="56">
        <f>'березень)'!B29</f>
        <v>627372.62</v>
      </c>
      <c r="C27" s="56">
        <f>C23</f>
        <v>120197.31999999998</v>
      </c>
      <c r="D27" s="56">
        <f>'березень)'!D29</f>
        <v>96748</v>
      </c>
      <c r="E27" s="56">
        <f>лютий!E28</f>
        <v>400</v>
      </c>
      <c r="F27" s="56">
        <f>'березень)'!F29</f>
        <v>108552</v>
      </c>
      <c r="G27" s="56">
        <f>'березень)'!G29</f>
        <v>15000</v>
      </c>
      <c r="H27" s="56">
        <f>'березень)'!H29</f>
        <v>11260</v>
      </c>
      <c r="I27" s="56">
        <f>'березень)'!I29</f>
        <v>2300</v>
      </c>
      <c r="J27" s="56">
        <f>'березень)'!J29</f>
        <v>5400</v>
      </c>
      <c r="K27" s="56">
        <f>'березень)'!K29</f>
        <v>59366.450000000004</v>
      </c>
      <c r="L27" s="56">
        <v>0</v>
      </c>
      <c r="M27" s="56">
        <f>'березень)'!M29</f>
        <v>1063161.43</v>
      </c>
    </row>
    <row r="28" spans="1:14">
      <c r="A28" s="54" t="s">
        <v>13</v>
      </c>
      <c r="B28" s="56">
        <f t="shared" ref="B28:L28" si="2">B27-B21</f>
        <v>555677.02</v>
      </c>
      <c r="C28" s="56">
        <f t="shared" si="2"/>
        <v>103632.27999999997</v>
      </c>
      <c r="D28" s="56">
        <f t="shared" si="2"/>
        <v>94708</v>
      </c>
      <c r="E28" s="56">
        <f t="shared" si="2"/>
        <v>400</v>
      </c>
      <c r="F28" s="56">
        <f t="shared" si="2"/>
        <v>108552</v>
      </c>
      <c r="G28" s="56">
        <f t="shared" si="2"/>
        <v>15000</v>
      </c>
      <c r="H28" s="56">
        <f t="shared" si="2"/>
        <v>11260</v>
      </c>
      <c r="I28" s="56">
        <f t="shared" si="2"/>
        <v>2300</v>
      </c>
      <c r="J28" s="56">
        <f t="shared" si="2"/>
        <v>4574</v>
      </c>
      <c r="K28" s="56">
        <f t="shared" si="2"/>
        <v>52309.750000000007</v>
      </c>
      <c r="L28" s="56">
        <f t="shared" si="2"/>
        <v>0</v>
      </c>
      <c r="M28" s="56">
        <f>SUM(B28:L28)</f>
        <v>948413.05</v>
      </c>
    </row>
    <row r="29" spans="1:14">
      <c r="B29" s="37"/>
      <c r="F29" s="58"/>
    </row>
    <row r="30" spans="1:14">
      <c r="A30" t="s">
        <v>84</v>
      </c>
      <c r="B30" t="s">
        <v>24</v>
      </c>
      <c r="C30" t="s">
        <v>88</v>
      </c>
      <c r="D30" s="37" t="s">
        <v>85</v>
      </c>
    </row>
    <row r="32" spans="1:14">
      <c r="A32" t="s">
        <v>14</v>
      </c>
      <c r="B32" t="s">
        <v>25</v>
      </c>
      <c r="C32" t="s">
        <v>87</v>
      </c>
      <c r="D32" s="37" t="s">
        <v>86</v>
      </c>
    </row>
  </sheetData>
  <mergeCells count="11">
    <mergeCell ref="F6:M6"/>
    <mergeCell ref="A7:D7"/>
    <mergeCell ref="A9:A10"/>
    <mergeCell ref="B9:L9"/>
    <mergeCell ref="M9:M10"/>
    <mergeCell ref="A1:D1"/>
    <mergeCell ref="L1:M1"/>
    <mergeCell ref="A2:D2"/>
    <mergeCell ref="L3:M3"/>
    <mergeCell ref="B5:C5"/>
    <mergeCell ref="F5:K5"/>
  </mergeCells>
  <pageMargins left="0.75" right="0.75" top="1" bottom="1" header="0.5" footer="0.5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грудень</vt:lpstr>
      <vt:lpstr>Листопад</vt:lpstr>
      <vt:lpstr>Жовтень</vt:lpstr>
      <vt:lpstr>вересень</vt:lpstr>
      <vt:lpstr>серпень</vt:lpstr>
      <vt:lpstr>липень</vt:lpstr>
      <vt:lpstr>червень</vt:lpstr>
      <vt:lpstr>травень</vt:lpstr>
      <vt:lpstr>квітень</vt:lpstr>
      <vt:lpstr>березень)</vt:lpstr>
      <vt:lpstr>лютий</vt:lpstr>
      <vt:lpstr>січень заг.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Екатерина</cp:lastModifiedBy>
  <cp:lastPrinted>2022-01-27T08:47:57Z</cp:lastPrinted>
  <dcterms:created xsi:type="dcterms:W3CDTF">2020-02-03T06:52:50Z</dcterms:created>
  <dcterms:modified xsi:type="dcterms:W3CDTF">2022-01-27T08:49:47Z</dcterms:modified>
</cp:coreProperties>
</file>