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610" windowHeight="11640"/>
  </bookViews>
  <sheets>
    <sheet name="Скнилівська гімназія" sheetId="6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D46" i="6" l="1"/>
  <c r="D34" i="6"/>
  <c r="E46" i="6" l="1"/>
  <c r="E33" i="6"/>
  <c r="D29" i="6"/>
  <c r="D27" i="6"/>
  <c r="G27" i="6"/>
  <c r="G29" i="6"/>
  <c r="D31" i="6" l="1"/>
  <c r="E44" i="6"/>
  <c r="G46" i="6" l="1"/>
  <c r="G40" i="6"/>
  <c r="J40" i="6" s="1"/>
  <c r="J34" i="6"/>
  <c r="J35" i="6"/>
  <c r="J36" i="6"/>
  <c r="J38" i="6"/>
  <c r="J41" i="6"/>
  <c r="J42" i="6"/>
  <c r="J43" i="6"/>
  <c r="J45" i="6"/>
  <c r="J46" i="6"/>
  <c r="J47" i="6"/>
  <c r="G35" i="6"/>
  <c r="G33" i="6"/>
  <c r="G32" i="6"/>
  <c r="G31" i="6" l="1"/>
  <c r="G44" i="6"/>
  <c r="J44" i="6" s="1"/>
  <c r="G42" i="6"/>
  <c r="G41" i="6"/>
  <c r="G34" i="6"/>
  <c r="H46" i="6"/>
  <c r="H42" i="6"/>
  <c r="H41" i="6"/>
  <c r="H40" i="6"/>
  <c r="H34" i="6"/>
  <c r="H33" i="6"/>
  <c r="H32" i="6"/>
  <c r="H31" i="6"/>
  <c r="D41" i="6" l="1"/>
  <c r="G26" i="6" l="1"/>
  <c r="G37" i="6"/>
  <c r="J37" i="6" s="1"/>
  <c r="E23" i="6"/>
  <c r="D37" i="6" l="1"/>
  <c r="H37" i="6" l="1"/>
  <c r="D44" i="6" l="1"/>
  <c r="D30" i="6" s="1"/>
  <c r="D26" i="6"/>
  <c r="J31" i="6" l="1"/>
  <c r="A92" i="6" l="1"/>
  <c r="A90" i="6"/>
  <c r="J87" i="6"/>
  <c r="J85" i="6"/>
  <c r="I84" i="6"/>
  <c r="H84" i="6"/>
  <c r="G84" i="6"/>
  <c r="F84" i="6"/>
  <c r="E84" i="6"/>
  <c r="D84" i="6"/>
  <c r="J83" i="6"/>
  <c r="J82" i="6"/>
  <c r="J81" i="6"/>
  <c r="I80" i="6"/>
  <c r="I79" i="6" s="1"/>
  <c r="H80" i="6"/>
  <c r="H79" i="6" s="1"/>
  <c r="G80" i="6"/>
  <c r="F80" i="6"/>
  <c r="F79" i="6" s="1"/>
  <c r="E80" i="6"/>
  <c r="E79" i="6" s="1"/>
  <c r="D80" i="6"/>
  <c r="D79" i="6" s="1"/>
  <c r="G79" i="6"/>
  <c r="J78" i="6"/>
  <c r="J77" i="6"/>
  <c r="J76" i="6"/>
  <c r="J75" i="6"/>
  <c r="I74" i="6"/>
  <c r="H74" i="6"/>
  <c r="G74" i="6"/>
  <c r="F74" i="6"/>
  <c r="E74" i="6"/>
  <c r="D74" i="6"/>
  <c r="J73" i="6"/>
  <c r="J72" i="6"/>
  <c r="J71" i="6"/>
  <c r="J70" i="6"/>
  <c r="J69" i="6"/>
  <c r="I68" i="6"/>
  <c r="H68" i="6"/>
  <c r="G68" i="6"/>
  <c r="F68" i="6"/>
  <c r="E68" i="6"/>
  <c r="D68" i="6"/>
  <c r="J67" i="6"/>
  <c r="J66" i="6"/>
  <c r="I65" i="6"/>
  <c r="H65" i="6"/>
  <c r="G65" i="6"/>
  <c r="F65" i="6"/>
  <c r="E65" i="6"/>
  <c r="D65" i="6"/>
  <c r="J64" i="6"/>
  <c r="J63" i="6"/>
  <c r="I62" i="6"/>
  <c r="H62" i="6"/>
  <c r="G62" i="6"/>
  <c r="F62" i="6"/>
  <c r="E62" i="6"/>
  <c r="D62" i="6"/>
  <c r="J61" i="6"/>
  <c r="F60" i="6"/>
  <c r="J57" i="6"/>
  <c r="J56" i="6"/>
  <c r="J55" i="6"/>
  <c r="I54" i="6"/>
  <c r="H54" i="6"/>
  <c r="G54" i="6"/>
  <c r="F54" i="6"/>
  <c r="D54" i="6"/>
  <c r="J53" i="6"/>
  <c r="J52" i="6"/>
  <c r="J51" i="6"/>
  <c r="I50" i="6"/>
  <c r="H50" i="6"/>
  <c r="G50" i="6"/>
  <c r="F50" i="6"/>
  <c r="E50" i="6"/>
  <c r="D50" i="6"/>
  <c r="J49" i="6"/>
  <c r="J48" i="6"/>
  <c r="I47" i="6"/>
  <c r="H47" i="6"/>
  <c r="G47" i="6"/>
  <c r="F47" i="6"/>
  <c r="E47" i="6"/>
  <c r="D47" i="6"/>
  <c r="I44" i="6"/>
  <c r="H44" i="6"/>
  <c r="H30" i="6" s="1"/>
  <c r="F44" i="6"/>
  <c r="I37" i="6"/>
  <c r="G30" i="6"/>
  <c r="F37" i="6"/>
  <c r="J33" i="6"/>
  <c r="J32" i="6"/>
  <c r="J29" i="6"/>
  <c r="J27" i="6"/>
  <c r="I26" i="6"/>
  <c r="I25" i="6" s="1"/>
  <c r="H26" i="6"/>
  <c r="G25" i="6"/>
  <c r="F26" i="6"/>
  <c r="F25" i="6" s="1"/>
  <c r="D25" i="6"/>
  <c r="D24" i="6" s="1"/>
  <c r="E13" i="6"/>
  <c r="E12" i="6"/>
  <c r="H5" i="6"/>
  <c r="G5" i="6"/>
  <c r="A5" i="6"/>
  <c r="J50" i="6" l="1"/>
  <c r="J54" i="6"/>
  <c r="G23" i="6"/>
  <c r="G24" i="6"/>
  <c r="F30" i="6"/>
  <c r="F24" i="6" s="1"/>
  <c r="J74" i="6"/>
  <c r="I30" i="6"/>
  <c r="I24" i="6" s="1"/>
  <c r="J62" i="6"/>
  <c r="J65" i="6"/>
  <c r="J68" i="6"/>
  <c r="D60" i="6"/>
  <c r="D59" i="6" s="1"/>
  <c r="H60" i="6"/>
  <c r="H59" i="6" s="1"/>
  <c r="E60" i="6"/>
  <c r="E59" i="6" s="1"/>
  <c r="I60" i="6"/>
  <c r="I59" i="6" s="1"/>
  <c r="F59" i="6"/>
  <c r="J79" i="6"/>
  <c r="G60" i="6"/>
  <c r="G59" i="6" s="1"/>
  <c r="J84" i="6"/>
  <c r="J26" i="6"/>
  <c r="D23" i="6"/>
  <c r="J80" i="6"/>
  <c r="H25" i="6"/>
  <c r="H24" i="6" s="1"/>
  <c r="H23" i="6" s="1"/>
  <c r="F23" i="6" l="1"/>
  <c r="J30" i="6"/>
  <c r="I23" i="6"/>
  <c r="J59" i="6"/>
  <c r="J60" i="6"/>
  <c r="J25" i="6"/>
  <c r="J24" i="6"/>
  <c r="J23" i="6"/>
</calcChain>
</file>

<file path=xl/sharedStrings.xml><?xml version="1.0" encoding="utf-8"?>
<sst xmlns="http://schemas.openxmlformats.org/spreadsheetml/2006/main" count="122" uniqueCount="112">
  <si>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</si>
  <si>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</si>
  <si>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</si>
  <si>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</si>
  <si>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</si>
  <si>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</si>
  <si>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</si>
  <si>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</si>
  <si>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</si>
  <si>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</si>
  <si>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</si>
  <si>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</si>
  <si>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</si>
  <si>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</si>
  <si>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</si>
  <si>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</si>
  <si>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</si>
  <si>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</si>
  <si>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</si>
  <si>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</si>
  <si>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</si>
  <si>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</si>
  <si>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</si>
  <si>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</si>
  <si>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</si>
  <si>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</si>
  <si>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</si>
  <si>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</si>
  <si>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</si>
  <si>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</si>
  <si>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</si>
  <si>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</si>
  <si>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</si>
  <si>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</si>
  <si>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</si>
  <si>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</si>
  <si>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</si>
  <si>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</si>
  <si>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</si>
  <si>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</si>
  <si>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</si>
  <si>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</si>
  <si>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</si>
  <si>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</si>
  <si>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</si>
  <si>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</si>
  <si>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</si>
  <si>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</si>
  <si>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</si>
  <si>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</si>
  <si>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</si>
  <si>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</si>
  <si>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</si>
  <si>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</si>
  <si>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</si>
  <si>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</si>
  <si>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</si>
  <si>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</si>
  <si>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</si>
  <si>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</si>
  <si>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</si>
  <si>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</si>
  <si>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</si>
  <si>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</si>
  <si>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</si>
  <si>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</si>
  <si>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</si>
  <si>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</si>
  <si>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</si>
  <si>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</si>
  <si>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</si>
  <si>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</si>
  <si>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</si>
  <si>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</si>
  <si>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</si>
  <si>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</si>
  <si>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</si>
  <si>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</si>
  <si>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</si>
  <si>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</si>
  <si>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</si>
  <si>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</si>
  <si>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</si>
  <si>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</si>
  <si>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</si>
  <si>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</si>
  <si>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</si>
  <si>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</si>
  <si>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</si>
  <si>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</si>
  <si>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</si>
  <si>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</si>
  <si>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</si>
  <si>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</si>
  <si>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</si>
  <si>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</si>
  <si>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</si>
  <si>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</si>
  <si>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</si>
  <si>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</si>
  <si>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</si>
  <si>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</si>
  <si>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</si>
  <si>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</si>
  <si>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</si>
  <si>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>Г.З. Холявка</t>
  </si>
  <si>
    <t>Л.Д.Ільчишин</t>
  </si>
  <si>
    <t>Відділ освіти, молоді та спорту Зимноводівської сільської ради</t>
  </si>
  <si>
    <t>-</t>
  </si>
  <si>
    <t>0111020 Надання  загальної середньої освіти загальноосвітніми навчальними закладами</t>
  </si>
  <si>
    <t xml:space="preserve">  Скнилівська гімназія</t>
  </si>
  <si>
    <t>за 9 місяців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</si>
</sst>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49" fontId="6" fillId="2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right" vertical="center" wrapText="1"/>
    </xf>
    <xf numFmtId="164" fontId="11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4" fontId="11" fillId="2" borderId="4" xfId="0" applyNumberFormat="1" applyFont="1" applyFill="1" applyBorder="1" applyAlignment="1" applyProtection="1">
      <alignment horizontal="right" vertical="center"/>
      <protection locked="0"/>
    </xf>
    <xf numFmtId="164" fontId="11" fillId="2" borderId="4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11" fillId="0" borderId="4" xfId="0" applyNumberFormat="1" applyFont="1" applyBorder="1" applyAlignment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164" fontId="7" fillId="2" borderId="4" xfId="0" applyNumberFormat="1" applyFont="1" applyFill="1" applyBorder="1" applyAlignment="1" applyProtection="1">
      <alignment horizontal="right" vertical="center"/>
      <protection locked="0"/>
    </xf>
    <xf numFmtId="164" fontId="7" fillId="2" borderId="4" xfId="0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right" vertical="center" wrapText="1"/>
    </xf>
    <xf numFmtId="2" fontId="4" fillId="2" borderId="2" xfId="0" applyNumberFormat="1" applyFont="1" applyFill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vertical="center" wrapText="1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4" fillId="0" borderId="2" xfId="0" applyNumberFormat="1" applyFont="1" applyBorder="1" applyAlignment="1">
      <alignment horizontal="right" vertical="center"/>
    </xf>
    <xf numFmtId="0" fontId="0" fillId="2" borderId="0" xfId="0" applyFill="1"/>
    <xf numFmtId="0" fontId="15" fillId="0" borderId="0" xfId="0" applyFont="1"/>
    <xf numFmtId="0" fontId="1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164" fontId="11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Border="1"/>
    <xf numFmtId="0" fontId="11" fillId="0" borderId="4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17" fillId="0" borderId="2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2" fontId="17" fillId="0" borderId="2" xfId="0" applyNumberFormat="1" applyFont="1" applyBorder="1"/>
    <xf numFmtId="164" fontId="18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4" xfId="0" applyNumberFormat="1" applyFont="1" applyFill="1" applyBorder="1" applyAlignment="1">
      <alignment horizontal="right" vertical="center" wrapText="1"/>
    </xf>
    <xf numFmtId="164" fontId="12" fillId="0" borderId="4" xfId="0" applyNumberFormat="1" applyFont="1" applyFill="1" applyBorder="1" applyAlignment="1">
      <alignment horizontal="right" vertical="center" wrapText="1"/>
    </xf>
    <xf numFmtId="164" fontId="13" fillId="0" borderId="4" xfId="0" applyNumberFormat="1" applyFont="1" applyFill="1" applyBorder="1" applyAlignment="1" applyProtection="1">
      <alignment horizontal="right" vertical="center"/>
      <protection locked="0"/>
    </xf>
    <xf numFmtId="0" fontId="13" fillId="0" borderId="4" xfId="0" applyFont="1" applyFill="1" applyBorder="1" applyAlignment="1">
      <alignment horizontal="center" vertical="top" wrapText="1"/>
    </xf>
    <xf numFmtId="0" fontId="20" fillId="0" borderId="0" xfId="0" applyFont="1" applyFill="1"/>
    <xf numFmtId="0" fontId="18" fillId="0" borderId="0" xfId="0" applyFont="1" applyFill="1"/>
    <xf numFmtId="164" fontId="12" fillId="0" borderId="4" xfId="0" applyNumberFormat="1" applyFont="1" applyFill="1" applyBorder="1" applyAlignment="1" applyProtection="1">
      <alignment horizontal="right" vertical="center"/>
      <protection locked="0"/>
    </xf>
    <xf numFmtId="164" fontId="13" fillId="0" borderId="4" xfId="0" applyNumberFormat="1" applyFont="1" applyFill="1" applyBorder="1" applyAlignment="1">
      <alignment horizontal="right" vertical="center"/>
    </xf>
    <xf numFmtId="164" fontId="12" fillId="0" borderId="4" xfId="0" applyNumberFormat="1" applyFont="1" applyFill="1" applyBorder="1" applyAlignment="1">
      <alignment horizontal="right" vertical="center"/>
    </xf>
    <xf numFmtId="164" fontId="18" fillId="0" borderId="4" xfId="0" applyNumberFormat="1" applyFont="1" applyFill="1" applyBorder="1" applyAlignment="1" applyProtection="1">
      <alignment horizontal="right" vertical="center"/>
      <protection locked="0"/>
    </xf>
    <xf numFmtId="164" fontId="21" fillId="0" borderId="4" xfId="0" applyNumberFormat="1" applyFont="1" applyFill="1" applyBorder="1" applyAlignment="1" applyProtection="1">
      <alignment horizontal="right" vertical="center"/>
      <protection locked="0"/>
    </xf>
    <xf numFmtId="164" fontId="21" fillId="0" borderId="4" xfId="0" applyNumberFormat="1" applyFont="1" applyFill="1" applyBorder="1" applyAlignment="1">
      <alignment horizontal="right" vertical="center"/>
    </xf>
    <xf numFmtId="0" fontId="22" fillId="0" borderId="0" xfId="0" applyFont="1" applyFill="1"/>
    <xf numFmtId="0" fontId="23" fillId="0" borderId="0" xfId="0" applyFont="1" applyFill="1"/>
    <xf numFmtId="2" fontId="18" fillId="0" borderId="2" xfId="0" applyNumberFormat="1" applyFont="1" applyFill="1" applyBorder="1" applyAlignment="1">
      <alignment horizontal="right" vertical="center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164" fontId="18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8" fillId="2" borderId="4" xfId="0" applyNumberFormat="1" applyFont="1" applyFill="1" applyBorder="1" applyAlignment="1">
      <alignment horizontal="right" vertical="center" wrapText="1"/>
    </xf>
    <xf numFmtId="0" fontId="22" fillId="0" borderId="0" xfId="0" applyFont="1"/>
    <xf numFmtId="165" fontId="12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4" xfId="0" applyNumberFormat="1" applyFont="1" applyFill="1" applyBorder="1" applyAlignment="1">
      <alignment horizontal="right" vertical="center" wrapText="1"/>
    </xf>
    <xf numFmtId="164" fontId="12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" xfId="0" applyNumberFormat="1" applyFont="1" applyBorder="1" applyAlignment="1">
      <alignment horizontal="right" vertical="center" wrapText="1"/>
    </xf>
    <xf numFmtId="165" fontId="12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2" fontId="2" fillId="0" borderId="0" xfId="0" applyNumberFormat="1" applyFont="1" applyAlignment="1" applyProtection="1">
      <alignment horizontal="center" vertical="top"/>
      <protection locked="0"/>
    </xf>
    <xf numFmtId="0" fontId="19" fillId="0" borderId="4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9;&#1072;%20&#1030;&#1030;%20&#1082;&#1074;&#1072;&#1088;&#1090;&#1072;&#1083;%202018%20&#1092;&#1086;&#1088;&#108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Ф.2.ЗВЕД"/>
      <sheetName val="Миколаїв"/>
      <sheetName val="Конопниця"/>
      <sheetName val="Гаї"/>
      <sheetName val="Басівка"/>
      <sheetName val="Шоломия"/>
      <sheetName val="Сороки-Львівські"/>
      <sheetName val="Скнилів"/>
      <sheetName val="Нижня Білка"/>
      <sheetName val="Наварія"/>
      <sheetName val="Лисиничі"/>
      <sheetName val="Загір’я"/>
      <sheetName val="Жирівк"/>
      <sheetName val="Жирівка"/>
      <sheetName val="Городис"/>
      <sheetName val="Городиславичі"/>
      <sheetName val="Гамаліївка"/>
      <sheetName val="Відники"/>
      <sheetName val="Будьків"/>
      <sheetName val="Дмитре"/>
      <sheetName val="Ямпіль"/>
      <sheetName val="Старе Село"/>
      <sheetName val="Ставчани"/>
      <sheetName val="Сокільники"/>
      <sheetName val="Семенівка"/>
      <sheetName val="Пікуловичі"/>
      <sheetName val="Підбірці"/>
      <sheetName val="Оброшино"/>
      <sheetName val="Муроване"/>
      <sheetName val="Милят"/>
      <sheetName val="Миляти"/>
      <sheetName val="Милятичі"/>
      <sheetName val="Містки"/>
      <sheetName val="Лапаївка"/>
      <sheetName val="Зимна Вода№2"/>
      <sheetName val="Зимна Вода №1"/>
      <sheetName val="Звенигор"/>
      <sheetName val="Звенигород"/>
      <sheetName val="Годовиця"/>
      <sheetName val="Верхня Білка "/>
      <sheetName val="Борщовичі НВК"/>
      <sheetName val="Пуст№2"/>
      <sheetName val="Пустомити №2"/>
      <sheetName val="Пустомити №1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Пуст.№1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Навар"/>
      <sheetName val="Ст.Село"/>
      <sheetName val="Лисин"/>
      <sheetName val="Борщовичі"/>
      <sheetName val="Пустом.№1"/>
      <sheetName val="Пустом №2"/>
      <sheetName val="Лапаівка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П.№1"/>
      <sheetName val="Ямп."/>
      <sheetName val="Борщ"/>
      <sheetName val="В.Білк"/>
      <sheetName val="З.В.№1"/>
      <sheetName val="З.В.№2"/>
      <sheetName val="Містк"/>
      <sheetName val="Оброшин"/>
      <sheetName val="Підбір"/>
      <sheetName val="Семен."/>
      <sheetName val="Пікулов"/>
      <sheetName val="Ставч."/>
      <sheetName val="С.Село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>
        <row r="3">
          <cell r="B3" t="str">
            <v>Відділ освіти Пустомитівської районної державної адміністрації</v>
          </cell>
        </row>
        <row r="7">
          <cell r="F7">
            <v>2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</sheetData>
      <sheetData sheetId="285" refreshError="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6" refreshError="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topLeftCell="A4" zoomScaleNormal="100" workbookViewId="0">
      <selection activeCell="E38" sqref="E38"/>
    </sheetView>
  </sheetViews>
  <sheetFormatPr defaultRowHeight="15" x14ac:dyDescent="0.25"/>
  <cols>
    <col min="1" max="1" width="66" customWidth="1"/>
    <col min="2" max="2" width="5.28515625" customWidth="1"/>
    <col min="3" max="3" width="4.42578125" customWidth="1"/>
    <col min="4" max="4" width="14.42578125" customWidth="1"/>
    <col min="5" max="5" width="11.85546875" customWidth="1"/>
    <col min="6" max="6" width="8.42578125" customWidth="1"/>
    <col min="7" max="7" width="12.5703125" customWidth="1"/>
    <col min="8" max="8" width="11.5703125" style="90" customWidth="1"/>
    <col min="9" max="9" width="12.28515625" hidden="1" customWidth="1"/>
    <col min="10" max="10" width="11.42578125" customWidth="1"/>
    <col min="11" max="11" width="6.5703125" customWidth="1"/>
    <col min="12" max="12" width="12.140625" customWidth="1"/>
  </cols>
  <sheetData>
    <row r="1" spans="1:10" x14ac:dyDescent="0.25">
      <c r="A1" s="1"/>
      <c r="B1" s="1"/>
      <c r="C1" s="1"/>
      <c r="D1" s="1"/>
      <c r="E1" s="1"/>
      <c r="F1" s="1"/>
      <c r="G1" s="105" t="s">
        <v>0</v>
      </c>
      <c r="H1" s="105"/>
      <c r="I1" s="105"/>
      <c r="J1" s="105"/>
    </row>
    <row r="2" spans="1:10" x14ac:dyDescent="0.25">
      <c r="A2" s="1"/>
      <c r="B2" s="1"/>
      <c r="C2" s="1"/>
      <c r="D2" s="1"/>
      <c r="E2" s="1"/>
      <c r="F2" s="1"/>
      <c r="G2" s="105"/>
      <c r="H2" s="105"/>
      <c r="I2" s="105"/>
      <c r="J2" s="105"/>
    </row>
    <row r="3" spans="1:10" x14ac:dyDescent="0.25">
      <c r="A3" s="1"/>
      <c r="B3" s="1"/>
      <c r="C3" s="1"/>
      <c r="D3" s="1"/>
      <c r="E3" s="1"/>
      <c r="F3" s="1"/>
      <c r="G3" s="105"/>
      <c r="H3" s="105"/>
      <c r="I3" s="105"/>
      <c r="J3" s="105"/>
    </row>
    <row r="4" spans="1:10" x14ac:dyDescent="0.2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x14ac:dyDescent="0.25">
      <c r="A5" s="107" t="str">
        <f>IF([1]ЗАПОЛНИТЬ!$F$7=1,CONCATENATE([1]шапки!A2),CONCATENATE([1]шапки!A2,[1]шапки!C2))</f>
        <v>про надходження та використання коштів загального фонду (форма      №2д,</v>
      </c>
      <c r="B5" s="107"/>
      <c r="C5" s="107"/>
      <c r="D5" s="107"/>
      <c r="E5" s="107"/>
      <c r="F5" s="107"/>
      <c r="G5" s="2" t="str">
        <f>IF([1]ЗАПОЛНИТЬ!$F$7=1,[1]шапки!C2,[1]шапки!D2)</f>
        <v xml:space="preserve">      №2м)</v>
      </c>
      <c r="H5" s="82" t="str">
        <f>IF([1]ЗАПОЛНИТЬ!$F$7=1,[1]шапки!D2,"")</f>
        <v/>
      </c>
      <c r="I5" s="3"/>
      <c r="J5" s="3"/>
    </row>
    <row r="6" spans="1:10" x14ac:dyDescent="0.25">
      <c r="A6" s="106" t="s">
        <v>111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x14ac:dyDescent="0.25">
      <c r="A7" s="4"/>
      <c r="B7" s="4"/>
      <c r="C7" s="4"/>
      <c r="D7" s="4"/>
      <c r="E7" s="4"/>
      <c r="F7" s="4"/>
      <c r="G7" s="4"/>
      <c r="H7" s="83"/>
      <c r="I7" s="4"/>
      <c r="J7" s="5" t="s">
        <v>2</v>
      </c>
    </row>
    <row r="8" spans="1:10" x14ac:dyDescent="0.25">
      <c r="A8" s="4"/>
      <c r="B8" s="4"/>
      <c r="C8" s="4"/>
      <c r="D8" s="4"/>
      <c r="E8" s="4"/>
      <c r="F8" s="4"/>
      <c r="G8" s="4"/>
      <c r="H8" s="83"/>
      <c r="I8" s="4"/>
      <c r="J8" s="6"/>
    </row>
    <row r="9" spans="1:10" x14ac:dyDescent="0.25">
      <c r="A9" s="7" t="s">
        <v>3</v>
      </c>
      <c r="B9" s="108" t="s">
        <v>107</v>
      </c>
      <c r="C9" s="108"/>
      <c r="D9" s="108"/>
      <c r="E9" s="108"/>
      <c r="F9" s="108"/>
      <c r="G9" s="108"/>
      <c r="H9" s="83" t="s">
        <v>4</v>
      </c>
      <c r="I9" s="4"/>
      <c r="J9" s="8">
        <v>42760578</v>
      </c>
    </row>
    <row r="10" spans="1:10" x14ac:dyDescent="0.25">
      <c r="A10" s="9" t="s">
        <v>5</v>
      </c>
      <c r="B10" s="109"/>
      <c r="C10" s="109"/>
      <c r="D10" s="109"/>
      <c r="E10" s="109"/>
      <c r="F10" s="109"/>
      <c r="G10" s="109"/>
      <c r="H10" s="83" t="s">
        <v>6</v>
      </c>
      <c r="I10" s="4"/>
      <c r="J10" s="10">
        <v>4623681600</v>
      </c>
    </row>
    <row r="11" spans="1:10" x14ac:dyDescent="0.25">
      <c r="A11" s="11" t="s">
        <v>7</v>
      </c>
      <c r="B11" s="110"/>
      <c r="C11" s="110"/>
      <c r="D11" s="110"/>
      <c r="E11" s="110"/>
      <c r="F11" s="110"/>
      <c r="G11" s="110"/>
      <c r="H11" s="83" t="s">
        <v>8</v>
      </c>
      <c r="I11" s="4"/>
      <c r="J11" s="10">
        <v>430</v>
      </c>
    </row>
    <row r="12" spans="1:10" x14ac:dyDescent="0.25">
      <c r="A12" s="103" t="s">
        <v>9</v>
      </c>
      <c r="B12" s="103"/>
      <c r="C12" s="103"/>
      <c r="D12" s="12"/>
      <c r="E12" s="111" t="str">
        <f>IF(D12&gt;0,VLOOKUP(D12,'[1]ДовидникКВК(ГОС)'!A$1:B$65536,2,FALSE),"")</f>
        <v/>
      </c>
      <c r="F12" s="111"/>
      <c r="G12" s="111"/>
      <c r="H12" s="111"/>
      <c r="I12" s="4"/>
      <c r="J12" s="4"/>
    </row>
    <row r="13" spans="1:10" x14ac:dyDescent="0.25">
      <c r="A13" s="103" t="s">
        <v>10</v>
      </c>
      <c r="B13" s="103"/>
      <c r="C13" s="103"/>
      <c r="D13" s="13"/>
      <c r="E13" s="112" t="str">
        <f>IF(D13&gt;0,VLOOKUP(D13,[1]ДовидникКПК!B$1:C$65536,2,FALSE),"")</f>
        <v/>
      </c>
      <c r="F13" s="112"/>
      <c r="G13" s="112"/>
      <c r="H13" s="112"/>
      <c r="I13" s="112"/>
      <c r="J13" s="112"/>
    </row>
    <row r="14" spans="1:10" x14ac:dyDescent="0.25">
      <c r="A14" s="103" t="s">
        <v>11</v>
      </c>
      <c r="B14" s="103"/>
      <c r="C14" s="103"/>
      <c r="D14" s="14">
        <v>1</v>
      </c>
      <c r="E14" s="104"/>
      <c r="F14" s="104"/>
      <c r="G14" s="104"/>
      <c r="H14" s="104"/>
      <c r="I14" s="104"/>
      <c r="J14" s="104"/>
    </row>
    <row r="15" spans="1:10" ht="22.5" x14ac:dyDescent="0.25">
      <c r="A15" s="103" t="s">
        <v>12</v>
      </c>
      <c r="B15" s="103"/>
      <c r="C15" s="103"/>
      <c r="D15" s="15" t="s">
        <v>110</v>
      </c>
      <c r="E15" s="104" t="s">
        <v>109</v>
      </c>
      <c r="F15" s="104"/>
      <c r="G15" s="104"/>
      <c r="H15" s="104"/>
      <c r="I15" s="104"/>
      <c r="J15" s="104"/>
    </row>
    <row r="16" spans="1:10" x14ac:dyDescent="0.25">
      <c r="A16" s="16" t="s">
        <v>13</v>
      </c>
      <c r="B16" s="4"/>
      <c r="C16" s="4"/>
      <c r="D16" s="4"/>
      <c r="E16" s="4"/>
      <c r="F16" s="4"/>
      <c r="G16" s="4"/>
      <c r="H16" s="83"/>
      <c r="I16" s="4"/>
      <c r="J16" s="4"/>
    </row>
    <row r="17" spans="1:12" x14ac:dyDescent="0.25">
      <c r="A17" s="16" t="s">
        <v>14</v>
      </c>
      <c r="B17" s="4"/>
      <c r="C17" s="4"/>
      <c r="D17" s="4"/>
      <c r="E17" s="4"/>
      <c r="F17" s="4"/>
      <c r="G17" s="4"/>
      <c r="H17" s="83"/>
      <c r="I17" s="4"/>
      <c r="J17" s="4"/>
    </row>
    <row r="18" spans="1:12" ht="15.75" thickBot="1" x14ac:dyDescent="0.3">
      <c r="A18" s="113"/>
      <c r="B18" s="113"/>
      <c r="C18" s="113"/>
      <c r="D18" s="113"/>
      <c r="E18" s="113"/>
      <c r="F18" s="113"/>
      <c r="G18" s="113"/>
      <c r="H18" s="113"/>
      <c r="I18" s="113"/>
      <c r="J18" s="113"/>
    </row>
    <row r="19" spans="1:12" ht="16.5" thickTop="1" thickBot="1" x14ac:dyDescent="0.3">
      <c r="A19" s="114" t="s">
        <v>15</v>
      </c>
      <c r="B19" s="115" t="s">
        <v>16</v>
      </c>
      <c r="C19" s="114" t="s">
        <v>17</v>
      </c>
      <c r="D19" s="115" t="s">
        <v>18</v>
      </c>
      <c r="E19" s="115" t="s">
        <v>19</v>
      </c>
      <c r="F19" s="116" t="s">
        <v>20</v>
      </c>
      <c r="G19" s="116" t="s">
        <v>21</v>
      </c>
      <c r="H19" s="119" t="s">
        <v>22</v>
      </c>
      <c r="I19" s="116" t="s">
        <v>23</v>
      </c>
      <c r="J19" s="115" t="s">
        <v>24</v>
      </c>
    </row>
    <row r="20" spans="1:12" ht="16.5" thickTop="1" thickBot="1" x14ac:dyDescent="0.3">
      <c r="A20" s="114"/>
      <c r="B20" s="115"/>
      <c r="C20" s="114"/>
      <c r="D20" s="115"/>
      <c r="E20" s="115"/>
      <c r="F20" s="116"/>
      <c r="G20" s="116"/>
      <c r="H20" s="119"/>
      <c r="I20" s="116"/>
      <c r="J20" s="115"/>
    </row>
    <row r="21" spans="1:12" ht="16.5" thickTop="1" thickBot="1" x14ac:dyDescent="0.3">
      <c r="A21" s="114"/>
      <c r="B21" s="115"/>
      <c r="C21" s="114"/>
      <c r="D21" s="115"/>
      <c r="E21" s="115"/>
      <c r="F21" s="116"/>
      <c r="G21" s="116"/>
      <c r="H21" s="119"/>
      <c r="I21" s="116"/>
      <c r="J21" s="115"/>
    </row>
    <row r="22" spans="1:12" ht="16.5" thickTop="1" thickBot="1" x14ac:dyDescent="0.3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81">
        <v>8</v>
      </c>
      <c r="I22" s="18">
        <v>9</v>
      </c>
      <c r="J22" s="18">
        <v>9</v>
      </c>
    </row>
    <row r="23" spans="1:12" ht="16.5" thickTop="1" thickBot="1" x14ac:dyDescent="0.3">
      <c r="A23" s="19" t="s">
        <v>25</v>
      </c>
      <c r="B23" s="19" t="s">
        <v>26</v>
      </c>
      <c r="C23" s="20" t="s">
        <v>27</v>
      </c>
      <c r="D23" s="21">
        <f>D24+D59+D79+D84+D87</f>
        <v>5458676</v>
      </c>
      <c r="E23" s="21">
        <f>E26+E29+E32+E33+E37+E46+E86</f>
        <v>4041364</v>
      </c>
      <c r="F23" s="21">
        <f>F24+F59+F79+F84+F87</f>
        <v>0</v>
      </c>
      <c r="G23" s="21">
        <f>G25+G30</f>
        <v>2981152.9499999997</v>
      </c>
      <c r="H23" s="78">
        <f>H24</f>
        <v>2950239.5</v>
      </c>
      <c r="I23" s="21">
        <f>I24+I59+I79+I84+I87</f>
        <v>0</v>
      </c>
      <c r="J23" s="21">
        <f>F23+G23-H23</f>
        <v>30913.449999999721</v>
      </c>
    </row>
    <row r="24" spans="1:12" ht="23.25" thickTop="1" thickBot="1" x14ac:dyDescent="0.3">
      <c r="A24" s="17" t="s">
        <v>28</v>
      </c>
      <c r="B24" s="19">
        <v>2000</v>
      </c>
      <c r="C24" s="20" t="s">
        <v>29</v>
      </c>
      <c r="D24" s="21">
        <f>D25+D30+D58</f>
        <v>5458676</v>
      </c>
      <c r="E24" s="21">
        <v>0</v>
      </c>
      <c r="F24" s="21">
        <f>F25+F30+F47+F50+F54+F58</f>
        <v>0</v>
      </c>
      <c r="G24" s="21">
        <f>G25+G30</f>
        <v>2981152.9499999997</v>
      </c>
      <c r="H24" s="78">
        <f>H25+H30</f>
        <v>2950239.5</v>
      </c>
      <c r="I24" s="21">
        <f>I25+I30+I47+I50+I54+I58</f>
        <v>0</v>
      </c>
      <c r="J24" s="21">
        <f t="shared" ref="J24:J87" si="0">F24+G24-H24</f>
        <v>30913.449999999721</v>
      </c>
    </row>
    <row r="25" spans="1:12" ht="16.5" thickTop="1" thickBot="1" x14ac:dyDescent="0.3">
      <c r="A25" s="22" t="s">
        <v>30</v>
      </c>
      <c r="B25" s="19">
        <v>2100</v>
      </c>
      <c r="C25" s="20" t="s">
        <v>31</v>
      </c>
      <c r="D25" s="21">
        <f>D26+D29</f>
        <v>4784852</v>
      </c>
      <c r="E25" s="21">
        <v>0</v>
      </c>
      <c r="F25" s="21">
        <f>F26+F29</f>
        <v>0</v>
      </c>
      <c r="G25" s="21">
        <f>G26+G29</f>
        <v>2599592.63</v>
      </c>
      <c r="H25" s="78">
        <f>H26+H29</f>
        <v>2572092.63</v>
      </c>
      <c r="I25" s="21">
        <f>I26+I29</f>
        <v>0</v>
      </c>
      <c r="J25" s="21">
        <f t="shared" si="0"/>
        <v>27500</v>
      </c>
    </row>
    <row r="26" spans="1:12" ht="16.5" thickTop="1" thickBot="1" x14ac:dyDescent="0.3">
      <c r="A26" s="23" t="s">
        <v>32</v>
      </c>
      <c r="B26" s="24">
        <v>2110</v>
      </c>
      <c r="C26" s="25" t="s">
        <v>33</v>
      </c>
      <c r="D26" s="26">
        <f>D27</f>
        <v>3920604</v>
      </c>
      <c r="E26" s="72">
        <v>2788411</v>
      </c>
      <c r="F26" s="26">
        <f>SUM(F27:F28)</f>
        <v>0</v>
      </c>
      <c r="G26" s="70">
        <f>SUM(G27:G28)</f>
        <v>2137469.61</v>
      </c>
      <c r="H26" s="79">
        <f>SUM(H27:H28)</f>
        <v>2116469.61</v>
      </c>
      <c r="I26" s="26">
        <f>SUM(I27:I28)</f>
        <v>0</v>
      </c>
      <c r="J26" s="28">
        <f t="shared" si="0"/>
        <v>21000</v>
      </c>
    </row>
    <row r="27" spans="1:12" ht="16.5" thickTop="1" thickBot="1" x14ac:dyDescent="0.3">
      <c r="A27" s="29" t="s">
        <v>34</v>
      </c>
      <c r="B27" s="17">
        <v>2111</v>
      </c>
      <c r="C27" s="30" t="s">
        <v>35</v>
      </c>
      <c r="D27" s="31">
        <f>3817618+102986</f>
        <v>3920604</v>
      </c>
      <c r="E27" s="32">
        <v>0</v>
      </c>
      <c r="F27" s="31">
        <v>0</v>
      </c>
      <c r="G27" s="71">
        <f>2116469.61+21000</f>
        <v>2137469.61</v>
      </c>
      <c r="H27" s="76">
        <v>2116469.61</v>
      </c>
      <c r="I27" s="31">
        <v>0</v>
      </c>
      <c r="J27" s="33">
        <f t="shared" si="0"/>
        <v>21000</v>
      </c>
      <c r="L27" s="65"/>
    </row>
    <row r="28" spans="1:12" ht="16.5" thickTop="1" thickBot="1" x14ac:dyDescent="0.3">
      <c r="A28" s="29" t="s">
        <v>36</v>
      </c>
      <c r="B28" s="17">
        <v>2112</v>
      </c>
      <c r="C28" s="30" t="s">
        <v>37</v>
      </c>
      <c r="D28" s="31"/>
      <c r="E28" s="32">
        <v>0</v>
      </c>
      <c r="F28" s="31">
        <v>0</v>
      </c>
      <c r="G28" s="31">
        <v>0</v>
      </c>
      <c r="H28" s="76" t="s">
        <v>38</v>
      </c>
      <c r="I28" s="31">
        <v>0</v>
      </c>
      <c r="J28" s="33"/>
      <c r="L28" s="65"/>
    </row>
    <row r="29" spans="1:12" ht="16.5" thickTop="1" thickBot="1" x14ac:dyDescent="0.3">
      <c r="A29" s="34" t="s">
        <v>39</v>
      </c>
      <c r="B29" s="24">
        <v>2120</v>
      </c>
      <c r="C29" s="25" t="s">
        <v>40</v>
      </c>
      <c r="D29" s="27">
        <f>839876+24372</f>
        <v>864248</v>
      </c>
      <c r="E29" s="75">
        <v>613450</v>
      </c>
      <c r="F29" s="27">
        <v>0</v>
      </c>
      <c r="G29" s="27">
        <f>455623.02+6500</f>
        <v>462123.02</v>
      </c>
      <c r="H29" s="77">
        <v>455623.02</v>
      </c>
      <c r="I29" s="27">
        <v>0</v>
      </c>
      <c r="J29" s="28">
        <f t="shared" si="0"/>
        <v>6500</v>
      </c>
      <c r="L29" s="65"/>
    </row>
    <row r="30" spans="1:12" ht="16.5" thickTop="1" thickBot="1" x14ac:dyDescent="0.3">
      <c r="A30" s="35" t="s">
        <v>41</v>
      </c>
      <c r="B30" s="19">
        <v>2200</v>
      </c>
      <c r="C30" s="20" t="s">
        <v>42</v>
      </c>
      <c r="D30" s="36">
        <f>SUM(D31:D37)+D44</f>
        <v>673824</v>
      </c>
      <c r="E30" s="36">
        <v>0</v>
      </c>
      <c r="F30" s="36">
        <f>SUM(F31:F37)+F44</f>
        <v>0</v>
      </c>
      <c r="G30" s="36">
        <f>SUM(G31:G37)+G44</f>
        <v>381560.32000000001</v>
      </c>
      <c r="H30" s="78">
        <f>SUM(H31:H37)+H44</f>
        <v>378146.87000000005</v>
      </c>
      <c r="I30" s="36">
        <f>SUM(I31:I37)+I44</f>
        <v>0</v>
      </c>
      <c r="J30" s="21">
        <f t="shared" si="0"/>
        <v>3413.4499999999534</v>
      </c>
      <c r="L30" s="65"/>
    </row>
    <row r="31" spans="1:12" ht="16.5" thickTop="1" thickBot="1" x14ac:dyDescent="0.3">
      <c r="A31" s="23" t="s">
        <v>43</v>
      </c>
      <c r="B31" s="24">
        <v>2210</v>
      </c>
      <c r="C31" s="25" t="s">
        <v>44</v>
      </c>
      <c r="D31" s="98">
        <f>288550+180000</f>
        <v>468550</v>
      </c>
      <c r="E31" s="99">
        <v>0</v>
      </c>
      <c r="F31" s="100">
        <v>0</v>
      </c>
      <c r="G31" s="77">
        <f>19258.8+174473.29+26349.84+67742.38+725.73</f>
        <v>288550.03999999998</v>
      </c>
      <c r="H31" s="77">
        <f>19258.8+174473.29+26349.84+67742.38</f>
        <v>287824.31</v>
      </c>
      <c r="I31" s="100">
        <v>0</v>
      </c>
      <c r="J31" s="101">
        <f>G31-H31</f>
        <v>725.72999999998137</v>
      </c>
      <c r="L31" s="65"/>
    </row>
    <row r="32" spans="1:12" ht="16.5" thickTop="1" thickBot="1" x14ac:dyDescent="0.3">
      <c r="A32" s="23" t="s">
        <v>45</v>
      </c>
      <c r="B32" s="68">
        <v>2220</v>
      </c>
      <c r="C32" s="68">
        <v>100</v>
      </c>
      <c r="D32" s="98">
        <v>1900</v>
      </c>
      <c r="E32" s="77">
        <v>2500</v>
      </c>
      <c r="F32" s="77">
        <v>0</v>
      </c>
      <c r="G32" s="77">
        <f>2100+400</f>
        <v>2500</v>
      </c>
      <c r="H32" s="77">
        <f>2100</f>
        <v>2100</v>
      </c>
      <c r="I32" s="77">
        <v>0</v>
      </c>
      <c r="J32" s="79">
        <f t="shared" si="0"/>
        <v>400</v>
      </c>
      <c r="L32" s="66"/>
    </row>
    <row r="33" spans="1:12" ht="16.5" thickTop="1" thickBot="1" x14ac:dyDescent="0.3">
      <c r="A33" s="23" t="s">
        <v>46</v>
      </c>
      <c r="B33" s="24">
        <v>2230</v>
      </c>
      <c r="C33" s="24">
        <v>110</v>
      </c>
      <c r="D33" s="102">
        <v>51000</v>
      </c>
      <c r="E33" s="100">
        <f>23000+10500</f>
        <v>33500</v>
      </c>
      <c r="F33" s="100">
        <v>0</v>
      </c>
      <c r="G33" s="77">
        <f>1225+2425+1896+1128+672</f>
        <v>7346</v>
      </c>
      <c r="H33" s="77">
        <f>1225+2425+1896+1128</f>
        <v>6674</v>
      </c>
      <c r="I33" s="100">
        <v>0</v>
      </c>
      <c r="J33" s="101">
        <f t="shared" si="0"/>
        <v>672</v>
      </c>
      <c r="L33" s="67"/>
    </row>
    <row r="34" spans="1:12" ht="16.5" thickTop="1" thickBot="1" x14ac:dyDescent="0.3">
      <c r="A34" s="23" t="s">
        <v>47</v>
      </c>
      <c r="B34" s="68">
        <v>2240</v>
      </c>
      <c r="C34" s="68">
        <v>120</v>
      </c>
      <c r="D34" s="98">
        <f>2000+5028+23472</f>
        <v>30500</v>
      </c>
      <c r="E34" s="79">
        <v>0</v>
      </c>
      <c r="F34" s="77">
        <v>0</v>
      </c>
      <c r="G34" s="77">
        <f>326.56+326.56+720+5615.3+15756.98</f>
        <v>22745.4</v>
      </c>
      <c r="H34" s="77">
        <f>326.56+326.56+720+5615.3+15756.98</f>
        <v>22745.4</v>
      </c>
      <c r="I34" s="77">
        <v>0</v>
      </c>
      <c r="J34" s="101">
        <f t="shared" si="0"/>
        <v>0</v>
      </c>
    </row>
    <row r="35" spans="1:12" ht="16.5" thickTop="1" thickBot="1" x14ac:dyDescent="0.3">
      <c r="A35" s="23" t="s">
        <v>48</v>
      </c>
      <c r="B35" s="68">
        <v>2250</v>
      </c>
      <c r="C35" s="68">
        <v>130</v>
      </c>
      <c r="D35" s="69">
        <v>2050</v>
      </c>
      <c r="E35" s="70">
        <v>0</v>
      </c>
      <c r="F35" s="69">
        <v>0</v>
      </c>
      <c r="G35" s="77">
        <f>260+64</f>
        <v>324</v>
      </c>
      <c r="H35" s="77">
        <v>260</v>
      </c>
      <c r="I35" s="69">
        <v>0</v>
      </c>
      <c r="J35" s="101">
        <f t="shared" si="0"/>
        <v>64</v>
      </c>
    </row>
    <row r="36" spans="1:12" ht="16.5" thickTop="1" thickBot="1" x14ac:dyDescent="0.3">
      <c r="A36" s="34" t="s">
        <v>49</v>
      </c>
      <c r="B36" s="24">
        <v>2260</v>
      </c>
      <c r="C36" s="24">
        <v>140</v>
      </c>
      <c r="D36" s="27">
        <v>0</v>
      </c>
      <c r="E36" s="26">
        <v>0</v>
      </c>
      <c r="F36" s="27">
        <v>0</v>
      </c>
      <c r="G36" s="27">
        <v>0</v>
      </c>
      <c r="H36" s="77">
        <v>0</v>
      </c>
      <c r="I36" s="27">
        <v>0</v>
      </c>
      <c r="J36" s="101">
        <f t="shared" si="0"/>
        <v>0</v>
      </c>
    </row>
    <row r="37" spans="1:12" ht="16.5" thickTop="1" thickBot="1" x14ac:dyDescent="0.3">
      <c r="A37" s="34" t="s">
        <v>50</v>
      </c>
      <c r="B37" s="64">
        <v>2270</v>
      </c>
      <c r="C37" s="24">
        <v>150</v>
      </c>
      <c r="D37" s="26">
        <f>D40+D41+D42</f>
        <v>110574</v>
      </c>
      <c r="E37" s="27">
        <v>100500</v>
      </c>
      <c r="F37" s="26">
        <f>SUM(F38:F43)</f>
        <v>0</v>
      </c>
      <c r="G37" s="26">
        <f>G38+G39+G40+G41+G42</f>
        <v>55870.560000000005</v>
      </c>
      <c r="H37" s="79">
        <f>SUM(H38:H42)</f>
        <v>55318.840000000004</v>
      </c>
      <c r="I37" s="26">
        <f>SUM(I38:I43)</f>
        <v>0</v>
      </c>
      <c r="J37" s="101">
        <f t="shared" si="0"/>
        <v>551.72000000000116</v>
      </c>
    </row>
    <row r="38" spans="1:12" ht="16.5" thickTop="1" thickBot="1" x14ac:dyDescent="0.3">
      <c r="A38" s="29" t="s">
        <v>51</v>
      </c>
      <c r="B38" s="17">
        <v>2271</v>
      </c>
      <c r="C38" s="17">
        <v>160</v>
      </c>
      <c r="D38" s="31">
        <v>0</v>
      </c>
      <c r="E38" s="32">
        <v>0</v>
      </c>
      <c r="F38" s="31">
        <v>0</v>
      </c>
      <c r="G38" s="31">
        <v>0</v>
      </c>
      <c r="H38" s="76">
        <v>0</v>
      </c>
      <c r="I38" s="31">
        <v>0</v>
      </c>
      <c r="J38" s="101">
        <f t="shared" si="0"/>
        <v>0</v>
      </c>
    </row>
    <row r="39" spans="1:12" ht="16.5" thickTop="1" thickBot="1" x14ac:dyDescent="0.3">
      <c r="A39" s="29" t="s">
        <v>52</v>
      </c>
      <c r="B39" s="17">
        <v>2272</v>
      </c>
      <c r="C39" s="17">
        <v>170</v>
      </c>
      <c r="D39" s="31" t="s">
        <v>108</v>
      </c>
      <c r="E39" s="32">
        <v>0</v>
      </c>
      <c r="F39" s="31">
        <v>0</v>
      </c>
      <c r="G39" s="31">
        <v>0</v>
      </c>
      <c r="H39" s="76" t="s">
        <v>108</v>
      </c>
      <c r="I39" s="31">
        <v>0</v>
      </c>
      <c r="J39" s="101"/>
    </row>
    <row r="40" spans="1:12" ht="16.5" thickTop="1" thickBot="1" x14ac:dyDescent="0.3">
      <c r="A40" s="29" t="s">
        <v>53</v>
      </c>
      <c r="B40" s="17">
        <v>2273</v>
      </c>
      <c r="C40" s="17">
        <v>180</v>
      </c>
      <c r="D40" s="31">
        <v>28220</v>
      </c>
      <c r="E40" s="32">
        <v>0</v>
      </c>
      <c r="F40" s="31">
        <v>0</v>
      </c>
      <c r="G40" s="76">
        <f>3682.85+2533.56+2514.62+1237.72+551.72</f>
        <v>10520.469999999998</v>
      </c>
      <c r="H40" s="76">
        <f>3682.85+2533.56+2514.62+1237.72</f>
        <v>9968.7499999999982</v>
      </c>
      <c r="I40" s="31">
        <v>0</v>
      </c>
      <c r="J40" s="101">
        <f t="shared" si="0"/>
        <v>551.71999999999935</v>
      </c>
    </row>
    <row r="41" spans="1:12" s="97" customFormat="1" ht="16.5" thickTop="1" thickBot="1" x14ac:dyDescent="0.3">
      <c r="A41" s="93" t="s">
        <v>54</v>
      </c>
      <c r="B41" s="94">
        <v>2274</v>
      </c>
      <c r="C41" s="94">
        <v>190</v>
      </c>
      <c r="D41" s="95">
        <f>100000-27646</f>
        <v>72354</v>
      </c>
      <c r="E41" s="96">
        <v>0</v>
      </c>
      <c r="F41" s="95">
        <v>0</v>
      </c>
      <c r="G41" s="76">
        <f>2065.97+12655.5+13141.04+13858.33+1193.26</f>
        <v>42914.100000000006</v>
      </c>
      <c r="H41" s="76">
        <f>2065.97+12655.5+13141.04+13858.33+1193.26</f>
        <v>42914.100000000006</v>
      </c>
      <c r="I41" s="95">
        <v>0</v>
      </c>
      <c r="J41" s="101">
        <f t="shared" si="0"/>
        <v>0</v>
      </c>
    </row>
    <row r="42" spans="1:12" ht="16.5" thickTop="1" thickBot="1" x14ac:dyDescent="0.3">
      <c r="A42" s="29" t="s">
        <v>55</v>
      </c>
      <c r="B42" s="17">
        <v>2275</v>
      </c>
      <c r="C42" s="17">
        <v>200</v>
      </c>
      <c r="D42" s="31">
        <v>10000</v>
      </c>
      <c r="E42" s="32">
        <v>0</v>
      </c>
      <c r="F42" s="31">
        <v>0</v>
      </c>
      <c r="G42" s="76">
        <f>243.6+487.19+974.4+730.8</f>
        <v>2435.9899999999998</v>
      </c>
      <c r="H42" s="76">
        <f>243.6+487.19+974.4+730.8</f>
        <v>2435.9899999999998</v>
      </c>
      <c r="I42" s="31">
        <v>0</v>
      </c>
      <c r="J42" s="101">
        <f t="shared" si="0"/>
        <v>0</v>
      </c>
    </row>
    <row r="43" spans="1:12" ht="16.5" thickTop="1" thickBot="1" x14ac:dyDescent="0.3">
      <c r="A43" s="29" t="s">
        <v>56</v>
      </c>
      <c r="B43" s="17">
        <v>2276</v>
      </c>
      <c r="C43" s="17">
        <v>210</v>
      </c>
      <c r="D43" s="31">
        <v>0</v>
      </c>
      <c r="E43" s="32">
        <v>0</v>
      </c>
      <c r="F43" s="31">
        <v>0</v>
      </c>
      <c r="G43" s="31">
        <v>0</v>
      </c>
      <c r="H43" s="76">
        <v>0</v>
      </c>
      <c r="I43" s="31">
        <v>0</v>
      </c>
      <c r="J43" s="101">
        <f t="shared" si="0"/>
        <v>0</v>
      </c>
    </row>
    <row r="44" spans="1:12" ht="16.5" thickTop="1" thickBot="1" x14ac:dyDescent="0.3">
      <c r="A44" s="34" t="s">
        <v>57</v>
      </c>
      <c r="B44" s="24">
        <v>2280</v>
      </c>
      <c r="C44" s="24">
        <v>220</v>
      </c>
      <c r="D44" s="26">
        <f>D46</f>
        <v>9250</v>
      </c>
      <c r="E44" s="26">
        <f>E46</f>
        <v>6250</v>
      </c>
      <c r="F44" s="26">
        <f>SUM(F45:F46)</f>
        <v>0</v>
      </c>
      <c r="G44" s="26">
        <f>G46</f>
        <v>4224.32</v>
      </c>
      <c r="H44" s="79">
        <f>SUM(H45:H46)</f>
        <v>3224.3199999999997</v>
      </c>
      <c r="I44" s="26">
        <f>SUM(I45:I46)</f>
        <v>0</v>
      </c>
      <c r="J44" s="101">
        <f t="shared" si="0"/>
        <v>1000</v>
      </c>
    </row>
    <row r="45" spans="1:12" ht="16.5" thickTop="1" thickBot="1" x14ac:dyDescent="0.3">
      <c r="A45" s="37" t="s">
        <v>58</v>
      </c>
      <c r="B45" s="17">
        <v>2281</v>
      </c>
      <c r="C45" s="17">
        <v>230</v>
      </c>
      <c r="D45" s="31">
        <v>0</v>
      </c>
      <c r="E45" s="31">
        <v>0</v>
      </c>
      <c r="F45" s="31">
        <v>0</v>
      </c>
      <c r="G45" s="31">
        <v>0</v>
      </c>
      <c r="H45" s="76">
        <v>0</v>
      </c>
      <c r="I45" s="31">
        <v>0</v>
      </c>
      <c r="J45" s="101">
        <f t="shared" si="0"/>
        <v>0</v>
      </c>
    </row>
    <row r="46" spans="1:12" ht="16.5" thickTop="1" thickBot="1" x14ac:dyDescent="0.3">
      <c r="A46" s="38" t="s">
        <v>59</v>
      </c>
      <c r="B46" s="74">
        <v>2282</v>
      </c>
      <c r="C46" s="74">
        <v>240</v>
      </c>
      <c r="D46" s="71">
        <f>3750+4500+1000</f>
        <v>9250</v>
      </c>
      <c r="E46" s="71">
        <f>3750+2500</f>
        <v>6250</v>
      </c>
      <c r="F46" s="71">
        <v>0</v>
      </c>
      <c r="G46" s="71">
        <f>3224.32+1000</f>
        <v>4224.32</v>
      </c>
      <c r="H46" s="76">
        <f>1266+1958.32</f>
        <v>3224.3199999999997</v>
      </c>
      <c r="I46" s="71">
        <v>0</v>
      </c>
      <c r="J46" s="101">
        <f t="shared" si="0"/>
        <v>1000</v>
      </c>
    </row>
    <row r="47" spans="1:12" ht="16.5" thickTop="1" thickBot="1" x14ac:dyDescent="0.3">
      <c r="A47" s="22" t="s">
        <v>60</v>
      </c>
      <c r="B47" s="19">
        <v>2400</v>
      </c>
      <c r="C47" s="19">
        <v>250</v>
      </c>
      <c r="D47" s="36">
        <f t="shared" ref="D47:I47" si="1">SUM(D48:D49)</f>
        <v>0</v>
      </c>
      <c r="E47" s="36">
        <f t="shared" si="1"/>
        <v>0</v>
      </c>
      <c r="F47" s="36">
        <f t="shared" si="1"/>
        <v>0</v>
      </c>
      <c r="G47" s="36">
        <f t="shared" si="1"/>
        <v>0</v>
      </c>
      <c r="H47" s="78">
        <f t="shared" si="1"/>
        <v>0</v>
      </c>
      <c r="I47" s="36">
        <f t="shared" si="1"/>
        <v>0</v>
      </c>
      <c r="J47" s="101">
        <f t="shared" si="0"/>
        <v>0</v>
      </c>
    </row>
    <row r="48" spans="1:12" ht="16.5" thickTop="1" thickBot="1" x14ac:dyDescent="0.3">
      <c r="A48" s="39" t="s">
        <v>61</v>
      </c>
      <c r="B48" s="24">
        <v>2410</v>
      </c>
      <c r="C48" s="24">
        <v>260</v>
      </c>
      <c r="D48" s="27">
        <v>0</v>
      </c>
      <c r="E48" s="26">
        <v>0</v>
      </c>
      <c r="F48" s="27">
        <v>0</v>
      </c>
      <c r="G48" s="27">
        <v>0</v>
      </c>
      <c r="H48" s="77">
        <v>0</v>
      </c>
      <c r="I48" s="27">
        <v>0</v>
      </c>
      <c r="J48" s="28">
        <f t="shared" si="0"/>
        <v>0</v>
      </c>
    </row>
    <row r="49" spans="1:10" ht="16.5" thickTop="1" thickBot="1" x14ac:dyDescent="0.3">
      <c r="A49" s="39" t="s">
        <v>62</v>
      </c>
      <c r="B49" s="24">
        <v>2420</v>
      </c>
      <c r="C49" s="24">
        <v>270</v>
      </c>
      <c r="D49" s="27">
        <v>0</v>
      </c>
      <c r="E49" s="26">
        <v>0</v>
      </c>
      <c r="F49" s="27">
        <v>0</v>
      </c>
      <c r="G49" s="27">
        <v>0</v>
      </c>
      <c r="H49" s="77">
        <v>0</v>
      </c>
      <c r="I49" s="27">
        <v>0</v>
      </c>
      <c r="J49" s="28">
        <f t="shared" si="0"/>
        <v>0</v>
      </c>
    </row>
    <row r="50" spans="1:10" ht="16.5" thickTop="1" thickBot="1" x14ac:dyDescent="0.3">
      <c r="A50" s="40" t="s">
        <v>63</v>
      </c>
      <c r="B50" s="19">
        <v>2600</v>
      </c>
      <c r="C50" s="19">
        <v>280</v>
      </c>
      <c r="D50" s="36">
        <f t="shared" ref="D50:I50" si="2">SUM(D51:D53)</f>
        <v>0</v>
      </c>
      <c r="E50" s="36">
        <f t="shared" si="2"/>
        <v>0</v>
      </c>
      <c r="F50" s="36">
        <f t="shared" si="2"/>
        <v>0</v>
      </c>
      <c r="G50" s="36">
        <f t="shared" si="2"/>
        <v>0</v>
      </c>
      <c r="H50" s="78">
        <f t="shared" si="2"/>
        <v>0</v>
      </c>
      <c r="I50" s="36">
        <f t="shared" si="2"/>
        <v>0</v>
      </c>
      <c r="J50" s="21">
        <f t="shared" si="0"/>
        <v>0</v>
      </c>
    </row>
    <row r="51" spans="1:10" ht="16.5" thickTop="1" thickBot="1" x14ac:dyDescent="0.3">
      <c r="A51" s="34" t="s">
        <v>64</v>
      </c>
      <c r="B51" s="24">
        <v>2610</v>
      </c>
      <c r="C51" s="24">
        <v>290</v>
      </c>
      <c r="D51" s="41">
        <v>0</v>
      </c>
      <c r="E51" s="42">
        <v>0</v>
      </c>
      <c r="F51" s="41">
        <v>0</v>
      </c>
      <c r="G51" s="41">
        <v>0</v>
      </c>
      <c r="H51" s="84">
        <v>0</v>
      </c>
      <c r="I51" s="41">
        <v>0</v>
      </c>
      <c r="J51" s="28">
        <f t="shared" si="0"/>
        <v>0</v>
      </c>
    </row>
    <row r="52" spans="1:10" ht="16.5" thickTop="1" thickBot="1" x14ac:dyDescent="0.3">
      <c r="A52" s="34" t="s">
        <v>65</v>
      </c>
      <c r="B52" s="24">
        <v>2620</v>
      </c>
      <c r="C52" s="24">
        <v>300</v>
      </c>
      <c r="D52" s="41">
        <v>0</v>
      </c>
      <c r="E52" s="42">
        <v>0</v>
      </c>
      <c r="F52" s="41">
        <v>0</v>
      </c>
      <c r="G52" s="41">
        <v>0</v>
      </c>
      <c r="H52" s="84">
        <v>0</v>
      </c>
      <c r="I52" s="41">
        <v>0</v>
      </c>
      <c r="J52" s="28">
        <f t="shared" si="0"/>
        <v>0</v>
      </c>
    </row>
    <row r="53" spans="1:10" ht="16.5" thickTop="1" thickBot="1" x14ac:dyDescent="0.3">
      <c r="A53" s="39" t="s">
        <v>66</v>
      </c>
      <c r="B53" s="24">
        <v>2630</v>
      </c>
      <c r="C53" s="24">
        <v>310</v>
      </c>
      <c r="D53" s="41">
        <v>0</v>
      </c>
      <c r="E53" s="42">
        <v>0</v>
      </c>
      <c r="F53" s="41">
        <v>0</v>
      </c>
      <c r="G53" s="41">
        <v>0</v>
      </c>
      <c r="H53" s="84">
        <v>0</v>
      </c>
      <c r="I53" s="41">
        <v>0</v>
      </c>
      <c r="J53" s="28">
        <f t="shared" si="0"/>
        <v>0</v>
      </c>
    </row>
    <row r="54" spans="1:10" ht="16.5" thickTop="1" thickBot="1" x14ac:dyDescent="0.3">
      <c r="A54" s="35" t="s">
        <v>67</v>
      </c>
      <c r="B54" s="19">
        <v>2700</v>
      </c>
      <c r="C54" s="19">
        <v>320</v>
      </c>
      <c r="D54" s="43">
        <f t="shared" ref="D54:I54" si="3">SUM(D55:D57)</f>
        <v>0</v>
      </c>
      <c r="E54" s="44">
        <v>0</v>
      </c>
      <c r="F54" s="43">
        <f t="shared" si="3"/>
        <v>0</v>
      </c>
      <c r="G54" s="43">
        <f t="shared" si="3"/>
        <v>0</v>
      </c>
      <c r="H54" s="85">
        <f t="shared" si="3"/>
        <v>0</v>
      </c>
      <c r="I54" s="43">
        <f t="shared" si="3"/>
        <v>0</v>
      </c>
      <c r="J54" s="21">
        <f t="shared" si="0"/>
        <v>0</v>
      </c>
    </row>
    <row r="55" spans="1:10" ht="16.5" thickTop="1" thickBot="1" x14ac:dyDescent="0.3">
      <c r="A55" s="34" t="s">
        <v>68</v>
      </c>
      <c r="B55" s="24">
        <v>2710</v>
      </c>
      <c r="C55" s="24">
        <v>330</v>
      </c>
      <c r="D55" s="41">
        <v>0</v>
      </c>
      <c r="E55" s="42">
        <v>0</v>
      </c>
      <c r="F55" s="41">
        <v>0</v>
      </c>
      <c r="G55" s="41">
        <v>0</v>
      </c>
      <c r="H55" s="84">
        <v>0</v>
      </c>
      <c r="I55" s="41">
        <v>0</v>
      </c>
      <c r="J55" s="28">
        <f t="shared" si="0"/>
        <v>0</v>
      </c>
    </row>
    <row r="56" spans="1:10" ht="16.5" thickTop="1" thickBot="1" x14ac:dyDescent="0.3">
      <c r="A56" s="34" t="s">
        <v>69</v>
      </c>
      <c r="B56" s="24">
        <v>2720</v>
      </c>
      <c r="C56" s="24">
        <v>340</v>
      </c>
      <c r="D56" s="41">
        <v>0</v>
      </c>
      <c r="E56" s="42">
        <v>0</v>
      </c>
      <c r="F56" s="41">
        <v>0</v>
      </c>
      <c r="G56" s="41">
        <v>0</v>
      </c>
      <c r="H56" s="84">
        <v>0</v>
      </c>
      <c r="I56" s="41">
        <v>0</v>
      </c>
      <c r="J56" s="28">
        <f t="shared" si="0"/>
        <v>0</v>
      </c>
    </row>
    <row r="57" spans="1:10" ht="16.5" thickTop="1" thickBot="1" x14ac:dyDescent="0.3">
      <c r="A57" s="34" t="s">
        <v>70</v>
      </c>
      <c r="B57" s="24">
        <v>2730</v>
      </c>
      <c r="C57" s="24">
        <v>350</v>
      </c>
      <c r="D57" s="41">
        <v>0</v>
      </c>
      <c r="E57" s="42">
        <v>0</v>
      </c>
      <c r="F57" s="41">
        <v>0</v>
      </c>
      <c r="G57" s="41">
        <v>0</v>
      </c>
      <c r="H57" s="84">
        <v>0</v>
      </c>
      <c r="I57" s="41">
        <v>0</v>
      </c>
      <c r="J57" s="28">
        <f t="shared" si="0"/>
        <v>0</v>
      </c>
    </row>
    <row r="58" spans="1:10" ht="16.5" thickTop="1" thickBot="1" x14ac:dyDescent="0.3">
      <c r="A58" s="35" t="s">
        <v>71</v>
      </c>
      <c r="B58" s="19">
        <v>2800</v>
      </c>
      <c r="C58" s="19">
        <v>360</v>
      </c>
      <c r="D58" s="44">
        <v>0</v>
      </c>
      <c r="E58" s="43">
        <v>0</v>
      </c>
      <c r="F58" s="44">
        <v>0</v>
      </c>
      <c r="G58" s="44" t="s">
        <v>108</v>
      </c>
      <c r="H58" s="80" t="s">
        <v>108</v>
      </c>
      <c r="I58" s="44">
        <v>0</v>
      </c>
      <c r="J58" s="21"/>
    </row>
    <row r="59" spans="1:10" ht="16.5" thickTop="1" thickBot="1" x14ac:dyDescent="0.3">
      <c r="A59" s="19" t="s">
        <v>72</v>
      </c>
      <c r="B59" s="19">
        <v>3000</v>
      </c>
      <c r="C59" s="19">
        <v>370</v>
      </c>
      <c r="D59" s="43">
        <f t="shared" ref="D59:I59" si="4">D60+D74</f>
        <v>0</v>
      </c>
      <c r="E59" s="43">
        <f t="shared" si="4"/>
        <v>0</v>
      </c>
      <c r="F59" s="43">
        <f t="shared" si="4"/>
        <v>0</v>
      </c>
      <c r="G59" s="43">
        <f t="shared" si="4"/>
        <v>0</v>
      </c>
      <c r="H59" s="85">
        <f t="shared" si="4"/>
        <v>0</v>
      </c>
      <c r="I59" s="43">
        <f t="shared" si="4"/>
        <v>0</v>
      </c>
      <c r="J59" s="21">
        <f t="shared" si="0"/>
        <v>0</v>
      </c>
    </row>
    <row r="60" spans="1:10" ht="16.5" thickTop="1" thickBot="1" x14ac:dyDescent="0.3">
      <c r="A60" s="22" t="s">
        <v>73</v>
      </c>
      <c r="B60" s="19">
        <v>3100</v>
      </c>
      <c r="C60" s="19">
        <v>380</v>
      </c>
      <c r="D60" s="43">
        <f t="shared" ref="D60:I60" si="5">D61+D62+D65+D68+D72+D73</f>
        <v>0</v>
      </c>
      <c r="E60" s="43">
        <f t="shared" si="5"/>
        <v>0</v>
      </c>
      <c r="F60" s="43">
        <f t="shared" si="5"/>
        <v>0</v>
      </c>
      <c r="G60" s="43">
        <f t="shared" si="5"/>
        <v>0</v>
      </c>
      <c r="H60" s="85">
        <f t="shared" si="5"/>
        <v>0</v>
      </c>
      <c r="I60" s="43">
        <f t="shared" si="5"/>
        <v>0</v>
      </c>
      <c r="J60" s="21">
        <f t="shared" si="0"/>
        <v>0</v>
      </c>
    </row>
    <row r="61" spans="1:10" ht="16.5" thickTop="1" thickBot="1" x14ac:dyDescent="0.3">
      <c r="A61" s="34" t="s">
        <v>74</v>
      </c>
      <c r="B61" s="24">
        <v>3110</v>
      </c>
      <c r="C61" s="24">
        <v>390</v>
      </c>
      <c r="D61" s="41">
        <v>0</v>
      </c>
      <c r="E61" s="42">
        <v>0</v>
      </c>
      <c r="F61" s="41">
        <v>0</v>
      </c>
      <c r="G61" s="41">
        <v>0</v>
      </c>
      <c r="H61" s="84">
        <v>0</v>
      </c>
      <c r="I61" s="41">
        <v>0</v>
      </c>
      <c r="J61" s="28">
        <f t="shared" si="0"/>
        <v>0</v>
      </c>
    </row>
    <row r="62" spans="1:10" ht="16.5" thickTop="1" thickBot="1" x14ac:dyDescent="0.3">
      <c r="A62" s="39" t="s">
        <v>75</v>
      </c>
      <c r="B62" s="24">
        <v>3120</v>
      </c>
      <c r="C62" s="24">
        <v>400</v>
      </c>
      <c r="D62" s="45">
        <f t="shared" ref="D62:I62" si="6">SUM(D63:D64)</f>
        <v>0</v>
      </c>
      <c r="E62" s="45">
        <f t="shared" si="6"/>
        <v>0</v>
      </c>
      <c r="F62" s="45">
        <f t="shared" si="6"/>
        <v>0</v>
      </c>
      <c r="G62" s="45">
        <f t="shared" si="6"/>
        <v>0</v>
      </c>
      <c r="H62" s="86">
        <f t="shared" si="6"/>
        <v>0</v>
      </c>
      <c r="I62" s="45">
        <f t="shared" si="6"/>
        <v>0</v>
      </c>
      <c r="J62" s="28">
        <f t="shared" si="0"/>
        <v>0</v>
      </c>
    </row>
    <row r="63" spans="1:10" ht="16.5" thickTop="1" thickBot="1" x14ac:dyDescent="0.3">
      <c r="A63" s="29" t="s">
        <v>76</v>
      </c>
      <c r="B63" s="17">
        <v>3121</v>
      </c>
      <c r="C63" s="17">
        <v>410</v>
      </c>
      <c r="D63" s="46">
        <v>0</v>
      </c>
      <c r="E63" s="47">
        <v>0</v>
      </c>
      <c r="F63" s="46">
        <v>0</v>
      </c>
      <c r="G63" s="46">
        <v>0</v>
      </c>
      <c r="H63" s="87">
        <v>0</v>
      </c>
      <c r="I63" s="46">
        <v>0</v>
      </c>
      <c r="J63" s="33">
        <f t="shared" si="0"/>
        <v>0</v>
      </c>
    </row>
    <row r="64" spans="1:10" ht="16.5" thickTop="1" thickBot="1" x14ac:dyDescent="0.3">
      <c r="A64" s="29" t="s">
        <v>77</v>
      </c>
      <c r="B64" s="17">
        <v>3122</v>
      </c>
      <c r="C64" s="17">
        <v>420</v>
      </c>
      <c r="D64" s="46">
        <v>0</v>
      </c>
      <c r="E64" s="47">
        <v>0</v>
      </c>
      <c r="F64" s="46">
        <v>0</v>
      </c>
      <c r="G64" s="46">
        <v>0</v>
      </c>
      <c r="H64" s="87">
        <v>0</v>
      </c>
      <c r="I64" s="46">
        <v>0</v>
      </c>
      <c r="J64" s="33">
        <f t="shared" si="0"/>
        <v>0</v>
      </c>
    </row>
    <row r="65" spans="1:10" ht="16.5" thickTop="1" thickBot="1" x14ac:dyDescent="0.3">
      <c r="A65" s="23" t="s">
        <v>78</v>
      </c>
      <c r="B65" s="24">
        <v>3130</v>
      </c>
      <c r="C65" s="24">
        <v>430</v>
      </c>
      <c r="D65" s="42">
        <f t="shared" ref="D65:I65" si="7">SUM(D66:D67)</f>
        <v>0</v>
      </c>
      <c r="E65" s="42">
        <f t="shared" si="7"/>
        <v>0</v>
      </c>
      <c r="F65" s="42">
        <f t="shared" si="7"/>
        <v>0</v>
      </c>
      <c r="G65" s="42">
        <f t="shared" si="7"/>
        <v>0</v>
      </c>
      <c r="H65" s="86">
        <f t="shared" si="7"/>
        <v>0</v>
      </c>
      <c r="I65" s="42">
        <f t="shared" si="7"/>
        <v>0</v>
      </c>
      <c r="J65" s="48">
        <f t="shared" si="0"/>
        <v>0</v>
      </c>
    </row>
    <row r="66" spans="1:10" ht="16.5" thickTop="1" thickBot="1" x14ac:dyDescent="0.3">
      <c r="A66" s="29" t="s">
        <v>79</v>
      </c>
      <c r="B66" s="17">
        <v>3131</v>
      </c>
      <c r="C66" s="17">
        <v>440</v>
      </c>
      <c r="D66" s="46">
        <v>0</v>
      </c>
      <c r="E66" s="47">
        <v>0</v>
      </c>
      <c r="F66" s="46">
        <v>0</v>
      </c>
      <c r="G66" s="46">
        <v>0</v>
      </c>
      <c r="H66" s="87">
        <v>0</v>
      </c>
      <c r="I66" s="46">
        <v>0</v>
      </c>
      <c r="J66" s="33">
        <f t="shared" si="0"/>
        <v>0</v>
      </c>
    </row>
    <row r="67" spans="1:10" ht="16.5" thickTop="1" thickBot="1" x14ac:dyDescent="0.3">
      <c r="A67" s="29" t="s">
        <v>80</v>
      </c>
      <c r="B67" s="17">
        <v>3132</v>
      </c>
      <c r="C67" s="17">
        <v>450</v>
      </c>
      <c r="D67" s="46">
        <v>0</v>
      </c>
      <c r="E67" s="47">
        <v>0</v>
      </c>
      <c r="F67" s="46">
        <v>0</v>
      </c>
      <c r="G67" s="46">
        <v>0</v>
      </c>
      <c r="H67" s="87">
        <v>0</v>
      </c>
      <c r="I67" s="46">
        <v>0</v>
      </c>
      <c r="J67" s="33">
        <f t="shared" si="0"/>
        <v>0</v>
      </c>
    </row>
    <row r="68" spans="1:10" ht="16.5" thickTop="1" thickBot="1" x14ac:dyDescent="0.3">
      <c r="A68" s="23" t="s">
        <v>81</v>
      </c>
      <c r="B68" s="24">
        <v>3140</v>
      </c>
      <c r="C68" s="24">
        <v>460</v>
      </c>
      <c r="D68" s="42">
        <f t="shared" ref="D68:I68" si="8">SUM(D69:D71)</f>
        <v>0</v>
      </c>
      <c r="E68" s="42">
        <f t="shared" si="8"/>
        <v>0</v>
      </c>
      <c r="F68" s="42">
        <f t="shared" si="8"/>
        <v>0</v>
      </c>
      <c r="G68" s="42">
        <f t="shared" si="8"/>
        <v>0</v>
      </c>
      <c r="H68" s="86">
        <f t="shared" si="8"/>
        <v>0</v>
      </c>
      <c r="I68" s="42">
        <f t="shared" si="8"/>
        <v>0</v>
      </c>
      <c r="J68" s="48">
        <f t="shared" si="0"/>
        <v>0</v>
      </c>
    </row>
    <row r="69" spans="1:10" ht="16.5" thickTop="1" thickBot="1" x14ac:dyDescent="0.3">
      <c r="A69" s="49" t="s">
        <v>82</v>
      </c>
      <c r="B69" s="17">
        <v>3141</v>
      </c>
      <c r="C69" s="17">
        <v>470</v>
      </c>
      <c r="D69" s="46">
        <v>0</v>
      </c>
      <c r="E69" s="47">
        <v>0</v>
      </c>
      <c r="F69" s="46">
        <v>0</v>
      </c>
      <c r="G69" s="46">
        <v>0</v>
      </c>
      <c r="H69" s="87">
        <v>0</v>
      </c>
      <c r="I69" s="46">
        <v>0</v>
      </c>
      <c r="J69" s="33">
        <f t="shared" si="0"/>
        <v>0</v>
      </c>
    </row>
    <row r="70" spans="1:10" ht="16.5" thickTop="1" thickBot="1" x14ac:dyDescent="0.3">
      <c r="A70" s="49" t="s">
        <v>83</v>
      </c>
      <c r="B70" s="17">
        <v>3142</v>
      </c>
      <c r="C70" s="17">
        <v>480</v>
      </c>
      <c r="D70" s="46">
        <v>0</v>
      </c>
      <c r="E70" s="47">
        <v>0</v>
      </c>
      <c r="F70" s="46">
        <v>0</v>
      </c>
      <c r="G70" s="46">
        <v>0</v>
      </c>
      <c r="H70" s="87">
        <v>0</v>
      </c>
      <c r="I70" s="46">
        <v>0</v>
      </c>
      <c r="J70" s="33">
        <f t="shared" si="0"/>
        <v>0</v>
      </c>
    </row>
    <row r="71" spans="1:10" ht="16.5" thickTop="1" thickBot="1" x14ac:dyDescent="0.3">
      <c r="A71" s="49" t="s">
        <v>84</v>
      </c>
      <c r="B71" s="17">
        <v>3143</v>
      </c>
      <c r="C71" s="17">
        <v>490</v>
      </c>
      <c r="D71" s="46">
        <v>0</v>
      </c>
      <c r="E71" s="47">
        <v>0</v>
      </c>
      <c r="F71" s="46">
        <v>0</v>
      </c>
      <c r="G71" s="46">
        <v>0</v>
      </c>
      <c r="H71" s="87">
        <v>0</v>
      </c>
      <c r="I71" s="46">
        <v>0</v>
      </c>
      <c r="J71" s="33">
        <f t="shared" si="0"/>
        <v>0</v>
      </c>
    </row>
    <row r="72" spans="1:10" ht="16.5" thickTop="1" thickBot="1" x14ac:dyDescent="0.3">
      <c r="A72" s="23" t="s">
        <v>85</v>
      </c>
      <c r="B72" s="24">
        <v>3150</v>
      </c>
      <c r="C72" s="24">
        <v>500</v>
      </c>
      <c r="D72" s="41">
        <v>0</v>
      </c>
      <c r="E72" s="42">
        <v>0</v>
      </c>
      <c r="F72" s="41">
        <v>0</v>
      </c>
      <c r="G72" s="41">
        <v>0</v>
      </c>
      <c r="H72" s="84">
        <v>0</v>
      </c>
      <c r="I72" s="41">
        <v>0</v>
      </c>
      <c r="J72" s="48">
        <f t="shared" si="0"/>
        <v>0</v>
      </c>
    </row>
    <row r="73" spans="1:10" ht="16.5" thickTop="1" thickBot="1" x14ac:dyDescent="0.3">
      <c r="A73" s="23" t="s">
        <v>86</v>
      </c>
      <c r="B73" s="24">
        <v>3160</v>
      </c>
      <c r="C73" s="24">
        <v>510</v>
      </c>
      <c r="D73" s="41">
        <v>0</v>
      </c>
      <c r="E73" s="42">
        <v>0</v>
      </c>
      <c r="F73" s="41">
        <v>0</v>
      </c>
      <c r="G73" s="41">
        <v>0</v>
      </c>
      <c r="H73" s="84">
        <v>0</v>
      </c>
      <c r="I73" s="41">
        <v>0</v>
      </c>
      <c r="J73" s="48">
        <f t="shared" si="0"/>
        <v>0</v>
      </c>
    </row>
    <row r="74" spans="1:10" ht="16.5" thickTop="1" thickBot="1" x14ac:dyDescent="0.3">
      <c r="A74" s="22" t="s">
        <v>87</v>
      </c>
      <c r="B74" s="19">
        <v>3200</v>
      </c>
      <c r="C74" s="19">
        <v>520</v>
      </c>
      <c r="D74" s="43">
        <f t="shared" ref="D74:I74" si="9">SUM(D75:D78)</f>
        <v>0</v>
      </c>
      <c r="E74" s="43">
        <f t="shared" si="9"/>
        <v>0</v>
      </c>
      <c r="F74" s="43">
        <f t="shared" si="9"/>
        <v>0</v>
      </c>
      <c r="G74" s="43">
        <f t="shared" si="9"/>
        <v>0</v>
      </c>
      <c r="H74" s="85">
        <f t="shared" si="9"/>
        <v>0</v>
      </c>
      <c r="I74" s="43">
        <f t="shared" si="9"/>
        <v>0</v>
      </c>
      <c r="J74" s="21">
        <f t="shared" si="0"/>
        <v>0</v>
      </c>
    </row>
    <row r="75" spans="1:10" ht="16.5" thickTop="1" thickBot="1" x14ac:dyDescent="0.3">
      <c r="A75" s="34" t="s">
        <v>88</v>
      </c>
      <c r="B75" s="24">
        <v>3210</v>
      </c>
      <c r="C75" s="24">
        <v>530</v>
      </c>
      <c r="D75" s="50">
        <v>0</v>
      </c>
      <c r="E75" s="51">
        <v>0</v>
      </c>
      <c r="F75" s="50">
        <v>0</v>
      </c>
      <c r="G75" s="50">
        <v>0</v>
      </c>
      <c r="H75" s="88">
        <v>0</v>
      </c>
      <c r="I75" s="50">
        <v>0</v>
      </c>
      <c r="J75" s="48">
        <f t="shared" si="0"/>
        <v>0</v>
      </c>
    </row>
    <row r="76" spans="1:10" ht="16.5" thickTop="1" thickBot="1" x14ac:dyDescent="0.3">
      <c r="A76" s="34" t="s">
        <v>89</v>
      </c>
      <c r="B76" s="24">
        <v>3220</v>
      </c>
      <c r="C76" s="24">
        <v>540</v>
      </c>
      <c r="D76" s="50">
        <v>0</v>
      </c>
      <c r="E76" s="51">
        <v>0</v>
      </c>
      <c r="F76" s="50">
        <v>0</v>
      </c>
      <c r="G76" s="50">
        <v>0</v>
      </c>
      <c r="H76" s="88">
        <v>0</v>
      </c>
      <c r="I76" s="50">
        <v>0</v>
      </c>
      <c r="J76" s="48">
        <f t="shared" si="0"/>
        <v>0</v>
      </c>
    </row>
    <row r="77" spans="1:10" ht="16.5" thickTop="1" thickBot="1" x14ac:dyDescent="0.3">
      <c r="A77" s="23" t="s">
        <v>90</v>
      </c>
      <c r="B77" s="24">
        <v>3230</v>
      </c>
      <c r="C77" s="24">
        <v>550</v>
      </c>
      <c r="D77" s="50">
        <v>0</v>
      </c>
      <c r="E77" s="51">
        <v>0</v>
      </c>
      <c r="F77" s="50">
        <v>0</v>
      </c>
      <c r="G77" s="50">
        <v>0</v>
      </c>
      <c r="H77" s="88">
        <v>0</v>
      </c>
      <c r="I77" s="50">
        <v>0</v>
      </c>
      <c r="J77" s="48">
        <f t="shared" si="0"/>
        <v>0</v>
      </c>
    </row>
    <row r="78" spans="1:10" ht="16.5" thickTop="1" thickBot="1" x14ac:dyDescent="0.3">
      <c r="A78" s="34" t="s">
        <v>91</v>
      </c>
      <c r="B78" s="24">
        <v>3240</v>
      </c>
      <c r="C78" s="24">
        <v>560</v>
      </c>
      <c r="D78" s="41">
        <v>0</v>
      </c>
      <c r="E78" s="42">
        <v>0</v>
      </c>
      <c r="F78" s="41">
        <v>0</v>
      </c>
      <c r="G78" s="41">
        <v>0</v>
      </c>
      <c r="H78" s="84">
        <v>0</v>
      </c>
      <c r="I78" s="41">
        <v>0</v>
      </c>
      <c r="J78" s="48">
        <f t="shared" si="0"/>
        <v>0</v>
      </c>
    </row>
    <row r="79" spans="1:10" ht="16.5" thickTop="1" thickBot="1" x14ac:dyDescent="0.3">
      <c r="A79" s="19" t="s">
        <v>92</v>
      </c>
      <c r="B79" s="19">
        <v>4100</v>
      </c>
      <c r="C79" s="19">
        <v>570</v>
      </c>
      <c r="D79" s="51">
        <f t="shared" ref="D79:I79" si="10">SUM(D80)</f>
        <v>0</v>
      </c>
      <c r="E79" s="51">
        <f t="shared" si="10"/>
        <v>0</v>
      </c>
      <c r="F79" s="51">
        <f t="shared" si="10"/>
        <v>0</v>
      </c>
      <c r="G79" s="51">
        <f t="shared" si="10"/>
        <v>0</v>
      </c>
      <c r="H79" s="89">
        <f t="shared" si="10"/>
        <v>0</v>
      </c>
      <c r="I79" s="51">
        <f t="shared" si="10"/>
        <v>0</v>
      </c>
      <c r="J79" s="21">
        <f t="shared" si="0"/>
        <v>0</v>
      </c>
    </row>
    <row r="80" spans="1:10" ht="16.5" thickTop="1" thickBot="1" x14ac:dyDescent="0.3">
      <c r="A80" s="23" t="s">
        <v>93</v>
      </c>
      <c r="B80" s="24">
        <v>4110</v>
      </c>
      <c r="C80" s="24">
        <v>580</v>
      </c>
      <c r="D80" s="42">
        <f t="shared" ref="D80:I80" si="11">SUM(D81:D83)</f>
        <v>0</v>
      </c>
      <c r="E80" s="42">
        <f t="shared" si="11"/>
        <v>0</v>
      </c>
      <c r="F80" s="42">
        <f t="shared" si="11"/>
        <v>0</v>
      </c>
      <c r="G80" s="42">
        <f t="shared" si="11"/>
        <v>0</v>
      </c>
      <c r="H80" s="86">
        <f t="shared" si="11"/>
        <v>0</v>
      </c>
      <c r="I80" s="42">
        <f t="shared" si="11"/>
        <v>0</v>
      </c>
      <c r="J80" s="48">
        <f t="shared" si="0"/>
        <v>0</v>
      </c>
    </row>
    <row r="81" spans="1:10" ht="16.5" thickTop="1" thickBot="1" x14ac:dyDescent="0.3">
      <c r="A81" s="29" t="s">
        <v>94</v>
      </c>
      <c r="B81" s="17">
        <v>4111</v>
      </c>
      <c r="C81" s="17">
        <v>590</v>
      </c>
      <c r="D81" s="41">
        <v>0</v>
      </c>
      <c r="E81" s="42">
        <v>0</v>
      </c>
      <c r="F81" s="41">
        <v>0</v>
      </c>
      <c r="G81" s="41">
        <v>0</v>
      </c>
      <c r="H81" s="84">
        <v>0</v>
      </c>
      <c r="I81" s="41">
        <v>0</v>
      </c>
      <c r="J81" s="33">
        <f t="shared" si="0"/>
        <v>0</v>
      </c>
    </row>
    <row r="82" spans="1:10" ht="16.5" thickTop="1" thickBot="1" x14ac:dyDescent="0.3">
      <c r="A82" s="29" t="s">
        <v>95</v>
      </c>
      <c r="B82" s="17">
        <v>4112</v>
      </c>
      <c r="C82" s="17">
        <v>600</v>
      </c>
      <c r="D82" s="41">
        <v>0</v>
      </c>
      <c r="E82" s="42">
        <v>0</v>
      </c>
      <c r="F82" s="41">
        <v>0</v>
      </c>
      <c r="G82" s="41">
        <v>0</v>
      </c>
      <c r="H82" s="84">
        <v>0</v>
      </c>
      <c r="I82" s="41">
        <v>0</v>
      </c>
      <c r="J82" s="33">
        <f t="shared" si="0"/>
        <v>0</v>
      </c>
    </row>
    <row r="83" spans="1:10" ht="16.5" thickTop="1" thickBot="1" x14ac:dyDescent="0.3">
      <c r="A83" s="52" t="s">
        <v>96</v>
      </c>
      <c r="B83" s="17">
        <v>4113</v>
      </c>
      <c r="C83" s="17">
        <v>610</v>
      </c>
      <c r="D83" s="46">
        <v>0</v>
      </c>
      <c r="E83" s="47">
        <v>0</v>
      </c>
      <c r="F83" s="46">
        <v>0</v>
      </c>
      <c r="G83" s="46">
        <v>0</v>
      </c>
      <c r="H83" s="87">
        <v>0</v>
      </c>
      <c r="I83" s="46">
        <v>0</v>
      </c>
      <c r="J83" s="33">
        <f t="shared" si="0"/>
        <v>0</v>
      </c>
    </row>
    <row r="84" spans="1:10" ht="16.5" thickTop="1" thickBot="1" x14ac:dyDescent="0.3">
      <c r="A84" s="19" t="s">
        <v>97</v>
      </c>
      <c r="B84" s="19">
        <v>4200</v>
      </c>
      <c r="C84" s="19">
        <v>620</v>
      </c>
      <c r="D84" s="43">
        <f t="shared" ref="D84:I84" si="12">D85</f>
        <v>0</v>
      </c>
      <c r="E84" s="43">
        <f t="shared" si="12"/>
        <v>0</v>
      </c>
      <c r="F84" s="43">
        <f t="shared" si="12"/>
        <v>0</v>
      </c>
      <c r="G84" s="43">
        <f t="shared" si="12"/>
        <v>0</v>
      </c>
      <c r="H84" s="85">
        <f t="shared" si="12"/>
        <v>0</v>
      </c>
      <c r="I84" s="43">
        <f t="shared" si="12"/>
        <v>0</v>
      </c>
      <c r="J84" s="21">
        <f t="shared" si="0"/>
        <v>0</v>
      </c>
    </row>
    <row r="85" spans="1:10" ht="16.5" thickTop="1" thickBot="1" x14ac:dyDescent="0.3">
      <c r="A85" s="23" t="s">
        <v>98</v>
      </c>
      <c r="B85" s="24">
        <v>4210</v>
      </c>
      <c r="C85" s="24">
        <v>630</v>
      </c>
      <c r="D85" s="41">
        <v>0</v>
      </c>
      <c r="E85" s="42">
        <v>0</v>
      </c>
      <c r="F85" s="41">
        <v>0</v>
      </c>
      <c r="G85" s="41">
        <v>0</v>
      </c>
      <c r="H85" s="84">
        <v>0</v>
      </c>
      <c r="I85" s="41">
        <v>0</v>
      </c>
      <c r="J85" s="48">
        <f t="shared" si="0"/>
        <v>0</v>
      </c>
    </row>
    <row r="86" spans="1:10" ht="16.5" thickTop="1" thickBot="1" x14ac:dyDescent="0.3">
      <c r="A86" s="29" t="s">
        <v>99</v>
      </c>
      <c r="B86" s="17">
        <v>5000</v>
      </c>
      <c r="C86" s="17">
        <v>640</v>
      </c>
      <c r="D86" s="46" t="s">
        <v>100</v>
      </c>
      <c r="E86" s="46">
        <v>496753</v>
      </c>
      <c r="F86" s="53" t="s">
        <v>100</v>
      </c>
      <c r="G86" s="53" t="s">
        <v>100</v>
      </c>
      <c r="H86" s="87" t="s">
        <v>100</v>
      </c>
      <c r="I86" s="53" t="s">
        <v>100</v>
      </c>
      <c r="J86" s="33" t="s">
        <v>100</v>
      </c>
    </row>
    <row r="87" spans="1:10" ht="16.5" thickTop="1" thickBot="1" x14ac:dyDescent="0.3">
      <c r="A87" s="29" t="s">
        <v>101</v>
      </c>
      <c r="B87" s="17">
        <v>9000</v>
      </c>
      <c r="C87" s="17">
        <v>650</v>
      </c>
      <c r="D87" s="46">
        <v>0</v>
      </c>
      <c r="E87" s="47"/>
      <c r="F87" s="46">
        <v>0</v>
      </c>
      <c r="G87" s="46">
        <v>0</v>
      </c>
      <c r="H87" s="87">
        <v>0</v>
      </c>
      <c r="I87" s="46">
        <v>0</v>
      </c>
      <c r="J87" s="33">
        <f t="shared" si="0"/>
        <v>0</v>
      </c>
    </row>
    <row r="88" spans="1:10" ht="15.75" thickTop="1" x14ac:dyDescent="0.25">
      <c r="A88" s="57"/>
      <c r="B88" s="58"/>
      <c r="C88" s="54"/>
      <c r="D88" s="55"/>
      <c r="E88" s="59"/>
      <c r="F88" s="60"/>
      <c r="G88" s="60"/>
      <c r="H88" s="92"/>
      <c r="I88" s="60"/>
      <c r="J88" s="56"/>
    </row>
    <row r="89" spans="1:10" x14ac:dyDescent="0.25">
      <c r="A89" s="4" t="s">
        <v>102</v>
      </c>
      <c r="D89" s="61"/>
      <c r="E89" s="61"/>
    </row>
    <row r="90" spans="1:10" x14ac:dyDescent="0.25">
      <c r="A90" s="62" t="str">
        <f>[1]ЗАПОЛНИТЬ!F30</f>
        <v xml:space="preserve">Керівник </v>
      </c>
      <c r="B90" s="1"/>
      <c r="C90" s="62"/>
      <c r="D90" s="120"/>
      <c r="E90" s="120"/>
      <c r="F90" s="62"/>
      <c r="G90" s="121" t="s">
        <v>105</v>
      </c>
      <c r="H90" s="121"/>
      <c r="I90" s="121"/>
      <c r="J90" s="1"/>
    </row>
    <row r="91" spans="1:10" x14ac:dyDescent="0.25">
      <c r="A91" s="1"/>
      <c r="B91" s="62"/>
      <c r="C91" s="62"/>
      <c r="D91" s="117" t="s">
        <v>103</v>
      </c>
      <c r="E91" s="117"/>
      <c r="F91" s="62"/>
      <c r="G91" s="118" t="s">
        <v>104</v>
      </c>
      <c r="H91" s="118"/>
      <c r="I91" s="1"/>
      <c r="J91" s="1"/>
    </row>
    <row r="92" spans="1:10" x14ac:dyDescent="0.25">
      <c r="A92" s="62" t="str">
        <f>[1]ЗАПОЛНИТЬ!F31</f>
        <v>Головний бухгалтер</v>
      </c>
      <c r="B92" s="1"/>
      <c r="C92" s="62"/>
      <c r="D92" s="122"/>
      <c r="E92" s="122"/>
      <c r="F92" s="62"/>
      <c r="G92" s="121" t="s">
        <v>106</v>
      </c>
      <c r="H92" s="121"/>
      <c r="I92" s="121"/>
      <c r="J92" s="1"/>
    </row>
    <row r="93" spans="1:10" x14ac:dyDescent="0.25">
      <c r="A93" s="73"/>
      <c r="B93" s="1"/>
      <c r="C93" s="62"/>
      <c r="D93" s="117" t="s">
        <v>103</v>
      </c>
      <c r="E93" s="117"/>
      <c r="F93" s="1"/>
      <c r="G93" s="118" t="s">
        <v>104</v>
      </c>
      <c r="H93" s="118"/>
      <c r="I93" s="63"/>
      <c r="J93" s="1"/>
    </row>
    <row r="94" spans="1:10" x14ac:dyDescent="0.25">
      <c r="A94" s="4"/>
      <c r="B94" s="1"/>
      <c r="C94" s="1"/>
      <c r="D94" s="1"/>
      <c r="E94" s="1"/>
      <c r="F94" s="1"/>
      <c r="G94" s="1"/>
      <c r="H94" s="91"/>
      <c r="I94" s="1"/>
      <c r="J94" s="1"/>
    </row>
  </sheetData>
  <mergeCells count="34">
    <mergeCell ref="A14:C14"/>
    <mergeCell ref="E14:J14"/>
    <mergeCell ref="G1:J3"/>
    <mergeCell ref="A4:J4"/>
    <mergeCell ref="A5:F5"/>
    <mergeCell ref="A6:J6"/>
    <mergeCell ref="B9:G9"/>
    <mergeCell ref="B10:G10"/>
    <mergeCell ref="B11:G11"/>
    <mergeCell ref="A12:C12"/>
    <mergeCell ref="E12:H12"/>
    <mergeCell ref="A13:C13"/>
    <mergeCell ref="E13:J13"/>
    <mergeCell ref="A15:C15"/>
    <mergeCell ref="E15:J15"/>
    <mergeCell ref="A18:J18"/>
    <mergeCell ref="A19:A21"/>
    <mergeCell ref="B19:B21"/>
    <mergeCell ref="C19:C21"/>
    <mergeCell ref="D19:D21"/>
    <mergeCell ref="E19:E21"/>
    <mergeCell ref="F19:F21"/>
    <mergeCell ref="G19:G21"/>
    <mergeCell ref="J19:J21"/>
    <mergeCell ref="D93:E93"/>
    <mergeCell ref="G93:H93"/>
    <mergeCell ref="H19:H21"/>
    <mergeCell ref="I19:I21"/>
    <mergeCell ref="D90:E90"/>
    <mergeCell ref="G90:I90"/>
    <mergeCell ref="D91:E91"/>
    <mergeCell ref="G91:H91"/>
    <mergeCell ref="D92:E92"/>
    <mergeCell ref="G92:I92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Скнилівська гімназія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2020-11-16T12:24:21Z</dcterms:modified>
</cp:coreProperties>
</file>