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 activeTab="3"/>
  </bookViews>
  <sheets>
    <sheet name="2019 рік" sheetId="1" r:id="rId1"/>
    <sheet name="2020 рік" sheetId="2" r:id="rId2"/>
    <sheet name="Розділ 3 паспорт" sheetId="3" r:id="rId3"/>
    <sheet name="штатна чисельність" sheetId="4" r:id="rId4"/>
  </sheets>
  <externalReferences>
    <externalReference r:id="rId5"/>
    <externalReference r:id="rId6"/>
  </externalReferences>
  <calcPr calcId="124519"/>
</workbook>
</file>

<file path=xl/calcChain.xml><?xml version="1.0" encoding="utf-8"?>
<calcChain xmlns="http://schemas.openxmlformats.org/spreadsheetml/2006/main">
  <c r="B12" i="4"/>
  <c r="B10"/>
  <c r="B7" s="1"/>
  <c r="B6"/>
  <c r="D13" i="3"/>
  <c r="D14"/>
  <c r="B4" i="4" l="1"/>
  <c r="E33" i="3"/>
  <c r="E34"/>
  <c r="E32"/>
  <c r="E30"/>
  <c r="E31"/>
  <c r="E28"/>
  <c r="E23"/>
  <c r="E24"/>
  <c r="E25"/>
  <c r="E26"/>
  <c r="E22"/>
  <c r="E20"/>
  <c r="E19"/>
  <c r="E14"/>
  <c r="E13"/>
  <c r="D38"/>
  <c r="D37"/>
  <c r="E35"/>
  <c r="E21"/>
  <c r="E18"/>
  <c r="C4" i="2"/>
  <c r="C9"/>
  <c r="C7"/>
  <c r="C6"/>
  <c r="C5"/>
  <c r="C12"/>
  <c r="E21"/>
  <c r="D20"/>
  <c r="E15" i="3" s="1"/>
  <c r="E12" s="1"/>
  <c r="B20" i="2"/>
  <c r="E17"/>
  <c r="E16"/>
  <c r="E15"/>
  <c r="E14"/>
  <c r="E13"/>
  <c r="E12"/>
  <c r="E11"/>
  <c r="E10"/>
  <c r="E9"/>
  <c r="E8"/>
  <c r="E7"/>
  <c r="E29" i="3" s="1"/>
  <c r="E27" s="1"/>
  <c r="E17" s="1"/>
  <c r="E16" s="1"/>
  <c r="E9" s="1"/>
  <c r="E6" i="2"/>
  <c r="E5"/>
  <c r="E4"/>
  <c r="C20"/>
  <c r="E121" i="1"/>
  <c r="F121" s="1"/>
  <c r="F120"/>
  <c r="F103"/>
  <c r="E103"/>
  <c r="F74"/>
  <c r="E74"/>
  <c r="F66"/>
  <c r="E62"/>
  <c r="F62" s="1"/>
  <c r="E34"/>
  <c r="F34" s="1"/>
  <c r="F17"/>
  <c r="F15"/>
  <c r="D118"/>
  <c r="D117"/>
  <c r="D116"/>
  <c r="D115"/>
  <c r="D114"/>
  <c r="D113"/>
  <c r="D112"/>
  <c r="D111"/>
  <c r="D110"/>
  <c r="D109"/>
  <c r="D108"/>
  <c r="D107"/>
  <c r="D105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3"/>
  <c r="D71" s="1"/>
  <c r="D14" s="1"/>
  <c r="D69"/>
  <c r="D68"/>
  <c r="D67"/>
  <c r="D63"/>
  <c r="D61"/>
  <c r="D60"/>
  <c r="D59"/>
  <c r="D58"/>
  <c r="D56" s="1"/>
  <c r="D52"/>
  <c r="D51"/>
  <c r="D50"/>
  <c r="D49"/>
  <c r="D48"/>
  <c r="D47"/>
  <c r="D45"/>
  <c r="D44"/>
  <c r="D43"/>
  <c r="D42"/>
  <c r="D41"/>
  <c r="D39"/>
  <c r="D38"/>
  <c r="D37"/>
  <c r="D36"/>
  <c r="D35"/>
  <c r="D33"/>
  <c r="D32"/>
  <c r="D31"/>
  <c r="D30"/>
  <c r="D29"/>
  <c r="D28"/>
  <c r="D27"/>
  <c r="D26"/>
  <c r="D25"/>
  <c r="D24"/>
  <c r="D22" s="1"/>
  <c r="D18" s="1"/>
  <c r="D21"/>
  <c r="D20"/>
  <c r="D13"/>
  <c r="D12"/>
  <c r="D11"/>
  <c r="D10"/>
  <c r="D9"/>
  <c r="D8"/>
  <c r="D7"/>
  <c r="D6"/>
  <c r="D5" s="1"/>
  <c r="C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1"/>
  <c r="B101"/>
  <c r="C100"/>
  <c r="B100"/>
  <c r="C99"/>
  <c r="B99"/>
  <c r="C98"/>
  <c r="B98"/>
  <c r="C97"/>
  <c r="B97"/>
  <c r="C96"/>
  <c r="B96"/>
  <c r="C95"/>
  <c r="B95"/>
  <c r="C94"/>
  <c r="B94"/>
  <c r="C93"/>
  <c r="B93"/>
  <c r="C92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69"/>
  <c r="C68"/>
  <c r="C67"/>
  <c r="C63"/>
  <c r="C61"/>
  <c r="C60"/>
  <c r="C59"/>
  <c r="C58"/>
  <c r="C52"/>
  <c r="C51"/>
  <c r="C50"/>
  <c r="C49"/>
  <c r="C48"/>
  <c r="C47"/>
  <c r="C46"/>
  <c r="E46" s="1"/>
  <c r="C45"/>
  <c r="C44"/>
  <c r="C43"/>
  <c r="C42"/>
  <c r="C41"/>
  <c r="C39"/>
  <c r="C38"/>
  <c r="C37"/>
  <c r="C36"/>
  <c r="C35"/>
  <c r="C33"/>
  <c r="C32"/>
  <c r="C31"/>
  <c r="C30"/>
  <c r="C29"/>
  <c r="C28"/>
  <c r="C27"/>
  <c r="C26"/>
  <c r="C25"/>
  <c r="C24"/>
  <c r="C21"/>
  <c r="C20"/>
  <c r="C13"/>
  <c r="C12" s="1"/>
  <c r="C11"/>
  <c r="C10"/>
  <c r="C9"/>
  <c r="C8"/>
  <c r="C7"/>
  <c r="E1" i="3" l="1"/>
  <c r="I8"/>
  <c r="F46" i="1"/>
  <c r="D23" i="3"/>
  <c r="E8" i="1"/>
  <c r="F8" s="1"/>
  <c r="E10"/>
  <c r="F10" s="1"/>
  <c r="E20"/>
  <c r="D19" i="3" s="1"/>
  <c r="E26" i="1"/>
  <c r="F26" s="1"/>
  <c r="E28"/>
  <c r="F28" s="1"/>
  <c r="E30"/>
  <c r="F30" s="1"/>
  <c r="E32"/>
  <c r="F32" s="1"/>
  <c r="E35"/>
  <c r="F35" s="1"/>
  <c r="E37"/>
  <c r="F37" s="1"/>
  <c r="E39"/>
  <c r="F39" s="1"/>
  <c r="E42"/>
  <c r="E47"/>
  <c r="E49"/>
  <c r="E51"/>
  <c r="E60"/>
  <c r="F60" s="1"/>
  <c r="E63"/>
  <c r="F63" s="1"/>
  <c r="E68"/>
  <c r="F68" s="1"/>
  <c r="E76"/>
  <c r="F76" s="1"/>
  <c r="E78"/>
  <c r="F78" s="1"/>
  <c r="E80"/>
  <c r="F80" s="1"/>
  <c r="E82"/>
  <c r="F82" s="1"/>
  <c r="E84"/>
  <c r="F84" s="1"/>
  <c r="E86"/>
  <c r="F86" s="1"/>
  <c r="E88"/>
  <c r="F88" s="1"/>
  <c r="E90"/>
  <c r="F90" s="1"/>
  <c r="E92"/>
  <c r="F92" s="1"/>
  <c r="E94"/>
  <c r="F94" s="1"/>
  <c r="E96"/>
  <c r="F96" s="1"/>
  <c r="E98"/>
  <c r="F98" s="1"/>
  <c r="E100"/>
  <c r="F100" s="1"/>
  <c r="E108"/>
  <c r="F108" s="1"/>
  <c r="E110"/>
  <c r="F110" s="1"/>
  <c r="E112"/>
  <c r="F112" s="1"/>
  <c r="E114"/>
  <c r="F114" s="1"/>
  <c r="E116"/>
  <c r="F116" s="1"/>
  <c r="E118"/>
  <c r="F118" s="1"/>
  <c r="E7"/>
  <c r="E9"/>
  <c r="F9" s="1"/>
  <c r="E11"/>
  <c r="F11" s="1"/>
  <c r="E13"/>
  <c r="E12" s="1"/>
  <c r="F12" s="1"/>
  <c r="E21"/>
  <c r="E25"/>
  <c r="F25" s="1"/>
  <c r="E27"/>
  <c r="F27" s="1"/>
  <c r="E29"/>
  <c r="F29" s="1"/>
  <c r="E31"/>
  <c r="F31" s="1"/>
  <c r="E33"/>
  <c r="F33" s="1"/>
  <c r="E36"/>
  <c r="F36" s="1"/>
  <c r="E38"/>
  <c r="F38" s="1"/>
  <c r="E41"/>
  <c r="E43"/>
  <c r="E45"/>
  <c r="D22" i="3" s="1"/>
  <c r="E48" i="1"/>
  <c r="E50"/>
  <c r="E52"/>
  <c r="E59"/>
  <c r="F59" s="1"/>
  <c r="E61"/>
  <c r="F61" s="1"/>
  <c r="E69"/>
  <c r="F69" s="1"/>
  <c r="E75"/>
  <c r="E77"/>
  <c r="F77" s="1"/>
  <c r="E79"/>
  <c r="F79" s="1"/>
  <c r="E81"/>
  <c r="F81" s="1"/>
  <c r="E83"/>
  <c r="F83" s="1"/>
  <c r="E85"/>
  <c r="F85" s="1"/>
  <c r="E87"/>
  <c r="F87" s="1"/>
  <c r="E89"/>
  <c r="F89" s="1"/>
  <c r="E91"/>
  <c r="F91" s="1"/>
  <c r="E93"/>
  <c r="F93" s="1"/>
  <c r="E95"/>
  <c r="F95" s="1"/>
  <c r="E97"/>
  <c r="F97" s="1"/>
  <c r="E99"/>
  <c r="F99" s="1"/>
  <c r="E101"/>
  <c r="F101" s="1"/>
  <c r="E107"/>
  <c r="F107" s="1"/>
  <c r="E109"/>
  <c r="F109" s="1"/>
  <c r="E111"/>
  <c r="F111" s="1"/>
  <c r="E113"/>
  <c r="F113" s="1"/>
  <c r="E115"/>
  <c r="F115" s="1"/>
  <c r="E117"/>
  <c r="F117" s="1"/>
  <c r="E20" i="2"/>
  <c r="E22" s="1"/>
  <c r="F20" i="1"/>
  <c r="F7"/>
  <c r="F13"/>
  <c r="F45"/>
  <c r="F75"/>
  <c r="D65"/>
  <c r="E58"/>
  <c r="E67"/>
  <c r="D54"/>
  <c r="D16" s="1"/>
  <c r="E24"/>
  <c r="E119"/>
  <c r="D4"/>
  <c r="C65"/>
  <c r="C73"/>
  <c r="C6"/>
  <c r="C105"/>
  <c r="C22"/>
  <c r="C18" s="1"/>
  <c r="C4" s="1"/>
  <c r="C56"/>
  <c r="E44" l="1"/>
  <c r="F44" s="1"/>
  <c r="E6"/>
  <c r="C71"/>
  <c r="C14" s="1"/>
  <c r="C5" s="1"/>
  <c r="F50"/>
  <c r="D32" i="3"/>
  <c r="F41" i="1"/>
  <c r="D29" i="3"/>
  <c r="F21" i="1"/>
  <c r="D20" i="3"/>
  <c r="D18" s="1"/>
  <c r="F49" i="1"/>
  <c r="D26" i="3"/>
  <c r="F42" i="1"/>
  <c r="D30" i="3"/>
  <c r="F52" i="1"/>
  <c r="D34" i="3"/>
  <c r="F48" i="1"/>
  <c r="D25" i="3"/>
  <c r="F43" i="1"/>
  <c r="D31" i="3"/>
  <c r="F51" i="1"/>
  <c r="D33" i="3"/>
  <c r="F47" i="1"/>
  <c r="D24" i="3"/>
  <c r="D21" s="1"/>
  <c r="E105" i="1"/>
  <c r="E73"/>
  <c r="D15" i="3"/>
  <c r="D11" s="1"/>
  <c r="F58" i="1"/>
  <c r="E56"/>
  <c r="F56" s="1"/>
  <c r="F24"/>
  <c r="E22"/>
  <c r="D28" i="3" s="1"/>
  <c r="F67" i="1"/>
  <c r="E65"/>
  <c r="F65" s="1"/>
  <c r="F6"/>
  <c r="F119"/>
  <c r="C54"/>
  <c r="C16" s="1"/>
  <c r="F105" l="1"/>
  <c r="D39" i="3"/>
  <c r="F73" i="1"/>
  <c r="D36" i="3"/>
  <c r="E71" i="1"/>
  <c r="E54" s="1"/>
  <c r="D27" i="3"/>
  <c r="D17" s="1"/>
  <c r="D16" s="1"/>
  <c r="F22" i="1"/>
  <c r="E18"/>
  <c r="F71"/>
  <c r="E14"/>
  <c r="E5" s="1"/>
  <c r="D35" i="3" l="1"/>
  <c r="D8" s="1"/>
  <c r="H8" s="1"/>
  <c r="F18" i="1"/>
  <c r="E4"/>
  <c r="F4" s="1"/>
  <c r="F5"/>
  <c r="F14"/>
  <c r="F54"/>
  <c r="E16"/>
  <c r="F16" s="1"/>
  <c r="D1" i="3" l="1"/>
</calcChain>
</file>

<file path=xl/sharedStrings.xml><?xml version="1.0" encoding="utf-8"?>
<sst xmlns="http://schemas.openxmlformats.org/spreadsheetml/2006/main" count="159" uniqueCount="118">
  <si>
    <t>Доходи</t>
  </si>
  <si>
    <t>Миньківці</t>
  </si>
  <si>
    <t>Надійшло коштів</t>
  </si>
  <si>
    <t xml:space="preserve">До загального фонду </t>
  </si>
  <si>
    <t>До спеціального фонду</t>
  </si>
  <si>
    <t>Власні надходження, отримані як плата за послуги</t>
  </si>
  <si>
    <t>в т.ч:  послуги</t>
  </si>
  <si>
    <t xml:space="preserve">       від господарської діяльності</t>
  </si>
  <si>
    <t xml:space="preserve">       від оренди майна</t>
  </si>
  <si>
    <t xml:space="preserve">       від реалізації майна</t>
  </si>
  <si>
    <t>залишок на початок року</t>
  </si>
  <si>
    <t>Власні надходження, отримані за іншими джерелами</t>
  </si>
  <si>
    <t>в т.ч благодійні внески, гранти та дарунки</t>
  </si>
  <si>
    <t>Інші надходження спеціального фонду (капітальні видатки)</t>
  </si>
  <si>
    <t xml:space="preserve">Видатки </t>
  </si>
  <si>
    <t>Видаткова частина по загальному фонду</t>
  </si>
  <si>
    <t>а саме:</t>
  </si>
  <si>
    <t>оплата праці</t>
  </si>
  <si>
    <t>нарахування на заробітну плату</t>
  </si>
  <si>
    <t>прибання предметів, матеріалів, обладнання та інвентарю</t>
  </si>
  <si>
    <t>в т ч</t>
  </si>
  <si>
    <t>класні журнали</t>
  </si>
  <si>
    <t>атестити та свідоцтва</t>
  </si>
  <si>
    <t>підписка періодичних видань</t>
  </si>
  <si>
    <t>канцтовари та папір</t>
  </si>
  <si>
    <t>запасні частини</t>
  </si>
  <si>
    <t>посуд</t>
  </si>
  <si>
    <t>миючі та дезинфікуючі засобт</t>
  </si>
  <si>
    <t>господжарські товари та матеріали для ремонту</t>
  </si>
  <si>
    <t>м'який інвентар</t>
  </si>
  <si>
    <t>меблі</t>
  </si>
  <si>
    <t>іграшки</t>
  </si>
  <si>
    <t>спортивний інвентар</t>
  </si>
  <si>
    <t>електротовари</t>
  </si>
  <si>
    <t xml:space="preserve">паливно-мастильні матеріали </t>
  </si>
  <si>
    <t>вогнегасники</t>
  </si>
  <si>
    <t>медикаменти</t>
  </si>
  <si>
    <t>придбання продуктів харчування</t>
  </si>
  <si>
    <t>оплата послуг (крім комунальних)</t>
  </si>
  <si>
    <t>оплата видатків на відрядження</t>
  </si>
  <si>
    <t>оплата комунальних послуг та енергоносіїв</t>
  </si>
  <si>
    <t>КЕКВ 2271</t>
  </si>
  <si>
    <t>КЕКВ 2272</t>
  </si>
  <si>
    <t>КЕКВ 2273</t>
  </si>
  <si>
    <t>КЕКВ 2274</t>
  </si>
  <si>
    <t>КЕКВ 2275</t>
  </si>
  <si>
    <t>оплата навчання у сфері цивільного захисту</t>
  </si>
  <si>
    <t>трансферти населенню</t>
  </si>
  <si>
    <t>Інші поточні видатки</t>
  </si>
  <si>
    <t>Видаткова частина по спеціальному фонду</t>
  </si>
  <si>
    <t>видатки по власних надходженнях, отриманим як плата за послуги</t>
  </si>
  <si>
    <t>-</t>
  </si>
  <si>
    <t>придбання предметів довгострокового користування</t>
  </si>
  <si>
    <t>будівництво інших об'єктів</t>
  </si>
  <si>
    <t>капітальний ремонт інших об'єктів</t>
  </si>
  <si>
    <t>реконструкція та реставрація інших об'єктів</t>
  </si>
  <si>
    <t>виготовлення ПКД</t>
  </si>
  <si>
    <t>Період: 2019 рік</t>
  </si>
  <si>
    <t>Січень-серпень</t>
  </si>
  <si>
    <t>вересень-грудень</t>
  </si>
  <si>
    <t>ВСЬОГО:</t>
  </si>
  <si>
    <t>2020 рік</t>
  </si>
  <si>
    <t>КЕКВ</t>
  </si>
  <si>
    <t>Держбюджет</t>
  </si>
  <si>
    <t>Місц бюджет</t>
  </si>
  <si>
    <t>інші надходження</t>
  </si>
  <si>
    <t>Всього:</t>
  </si>
  <si>
    <t>Миньковецький НВК</t>
  </si>
  <si>
    <t>перевірка</t>
  </si>
  <si>
    <t>Розділ 3</t>
  </si>
  <si>
    <t>2019 рік</t>
  </si>
  <si>
    <t>3.1.</t>
  </si>
  <si>
    <t>Код місцевого бюджету (11 цифр)</t>
  </si>
  <si>
    <t>3.2.</t>
  </si>
  <si>
    <t>Загальний обсяг видатків на заклад/обєкт за 2019 рік та план на 2020 рік, грн</t>
  </si>
  <si>
    <t>за 2019 рік</t>
  </si>
  <si>
    <t>плант на 2020 рік</t>
  </si>
  <si>
    <t>3.2.1.</t>
  </si>
  <si>
    <t>у тому числі за різними типами бюджету та інших надходжень, грн.</t>
  </si>
  <si>
    <t>план на 2020 рік</t>
  </si>
  <si>
    <t>Державний бюджет</t>
  </si>
  <si>
    <t>Місцевий бюджет</t>
  </si>
  <si>
    <t>Інші надходження</t>
  </si>
  <si>
    <t>3.3.</t>
  </si>
  <si>
    <t>Загальний обсяг поточних видатків (КЕКВ 2000) на об'єкт за 2019 рік та план на 2020 рік, грн</t>
  </si>
  <si>
    <t>3.3.1.</t>
  </si>
  <si>
    <t>у тому числі поточні видатки (КЕКВ 2000), грн. (в комірках КЕКВ за котрими не було видатків ставити "0"</t>
  </si>
  <si>
    <t>Оплата праці і нарахування на заробітну плату</t>
  </si>
  <si>
    <t>КЕКВ 2111</t>
  </si>
  <si>
    <t>КЕКВ 2120</t>
  </si>
  <si>
    <t>Оплата комунальних послуг та енергоносіїв</t>
  </si>
  <si>
    <t>КЕКВ 2210</t>
  </si>
  <si>
    <t>КЕКВ 2230</t>
  </si>
  <si>
    <t>КЕКВ 2240</t>
  </si>
  <si>
    <t>КЕКВ 2250</t>
  </si>
  <si>
    <t>КЕКВ 2282</t>
  </si>
  <si>
    <t>КЕКВ 2730</t>
  </si>
  <si>
    <t>КЕКВ 2800</t>
  </si>
  <si>
    <t>3.4.</t>
  </si>
  <si>
    <t>Загальний обсяг капітальних видатків (КЕКВ 3000) на об'єкт за 2019 рік, грн.</t>
  </si>
  <si>
    <t xml:space="preserve">придбання обладнання і предметів </t>
  </si>
  <si>
    <t>КЕКВ 3110</t>
  </si>
  <si>
    <t>капітальне будівництво</t>
  </si>
  <si>
    <t>КЕКВ 3122</t>
  </si>
  <si>
    <t>реконструкція та реставрація</t>
  </si>
  <si>
    <t>КЕКВ 3142</t>
  </si>
  <si>
    <t>інші капітальні видатки</t>
  </si>
  <si>
    <t>КЕКВ 3132</t>
  </si>
  <si>
    <t>станом на 01.01.2020 року</t>
  </si>
  <si>
    <t>Загальна кількість</t>
  </si>
  <si>
    <t>із низ:</t>
  </si>
  <si>
    <t>непедагогічних</t>
  </si>
  <si>
    <t>педагогічних</t>
  </si>
  <si>
    <t>з педагогічних:</t>
  </si>
  <si>
    <t>вчителі</t>
  </si>
  <si>
    <t>вихователі</t>
  </si>
  <si>
    <t>керівні посади</t>
  </si>
  <si>
    <t>інші (всі віднесені до педпрацівників)</t>
  </si>
</sst>
</file>

<file path=xl/styles.xml><?xml version="1.0" encoding="utf-8"?>
<styleSheet xmlns="http://schemas.openxmlformats.org/spreadsheetml/2006/main">
  <numFmts count="1">
    <numFmt numFmtId="164" formatCode="0.00_ ;[Red]\-0.00\ "/>
  </numFmts>
  <fonts count="7">
    <font>
      <sz val="11"/>
      <color theme="1"/>
      <name val="Calibri"/>
      <family val="2"/>
      <charset val="204"/>
      <scheme val="minor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4" fillId="4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3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/>
    <xf numFmtId="0" fontId="2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1" fillId="5" borderId="0" xfId="0" applyFont="1" applyFill="1"/>
    <xf numFmtId="1" fontId="1" fillId="5" borderId="0" xfId="0" applyNumberFormat="1" applyFont="1" applyFill="1"/>
    <xf numFmtId="0" fontId="0" fillId="0" borderId="0" xfId="0" applyFill="1"/>
    <xf numFmtId="2" fontId="0" fillId="0" borderId="0" xfId="0" applyNumberFormat="1"/>
    <xf numFmtId="0" fontId="0" fillId="0" borderId="0" xfId="0" applyFill="1" applyAlignment="1">
      <alignment wrapText="1"/>
    </xf>
    <xf numFmtId="1" fontId="0" fillId="0" borderId="0" xfId="0" applyNumberFormat="1"/>
    <xf numFmtId="0" fontId="0" fillId="0" borderId="0" xfId="0" applyAlignment="1">
      <alignment horizontal="left" wrapText="1" indent="2"/>
    </xf>
    <xf numFmtId="0" fontId="5" fillId="0" borderId="0" xfId="0" applyFont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wrapText="1"/>
    </xf>
    <xf numFmtId="0" fontId="0" fillId="6" borderId="0" xfId="0" applyFill="1"/>
    <xf numFmtId="0" fontId="5" fillId="0" borderId="0" xfId="0" applyFont="1"/>
    <xf numFmtId="0" fontId="5" fillId="0" borderId="0" xfId="0" applyFont="1" applyAlignment="1">
      <alignment horizontal="center" wrapText="1"/>
    </xf>
    <xf numFmtId="1" fontId="1" fillId="3" borderId="0" xfId="0" applyNumberFormat="1" applyFont="1" applyFill="1"/>
    <xf numFmtId="0" fontId="0" fillId="7" borderId="0" xfId="0" applyFill="1"/>
    <xf numFmtId="164" fontId="0" fillId="0" borderId="0" xfId="0" applyNumberFormat="1" applyAlignment="1">
      <alignment wrapText="1"/>
    </xf>
    <xf numFmtId="164" fontId="0" fillId="0" borderId="0" xfId="0" applyNumberFormat="1"/>
    <xf numFmtId="49" fontId="0" fillId="0" borderId="0" xfId="0" applyNumberFormat="1"/>
    <xf numFmtId="0" fontId="6" fillId="0" borderId="0" xfId="0" applyFont="1"/>
    <xf numFmtId="0" fontId="6" fillId="0" borderId="0" xfId="0" applyFont="1" applyAlignment="1">
      <alignment wrapText="1"/>
    </xf>
    <xf numFmtId="1" fontId="6" fillId="0" borderId="0" xfId="0" applyNumberFormat="1" applyFont="1"/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86;&#1079;&#1096;&#1080;&#1092;&#1088;%20&#1050;&#1045;&#1050;&#1042;%20&#1087;&#1086;%20&#1047;&#1054;&#1064;%2027.09.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86;&#1079;&#1096;&#1080;&#1092;&#1088;%20&#1050;&#1045;&#1050;&#1042;%20&#1087;&#1086;%20&#1047;&#1054;&#1064;%20&#1059;&#1083;&#1072;&#1096;%2015.11.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Хоровець"/>
      <sheetName val="Головлі"/>
      <sheetName val="СКривин"/>
      <sheetName val="Лисиче"/>
      <sheetName val="Лист1"/>
      <sheetName val="Жуків"/>
      <sheetName val="Миньківці"/>
      <sheetName val="Улашанівка"/>
      <sheetName val="Цвітоха"/>
      <sheetName val="Губельці"/>
      <sheetName val="Іванівка"/>
      <sheetName val="Перемишель"/>
      <sheetName val="ЗВЕДЕНА"/>
      <sheetName val="Улашанівська ОТГ"/>
      <sheetName val="Лист3"/>
      <sheetName val="Район"/>
      <sheetName val="залишки район"/>
      <sheetName val="перезарядка"/>
      <sheetName val="до звіту шкіл"/>
      <sheetName val="на 1 учня"/>
      <sheetName val="спец р"/>
      <sheetName val="НУШ по НВК"/>
      <sheetName val="Лист2"/>
      <sheetName val="виділено осв субв"/>
      <sheetName val="на автобуси"/>
      <sheetName val="субв СР КЕКВ"/>
      <sheetName val="субв СР КЕКВ (2)"/>
      <sheetName val="Лист4"/>
    </sheetNames>
    <sheetDataSet>
      <sheetData sheetId="0">
        <row r="3">
          <cell r="AO3">
            <v>2219302.08</v>
          </cell>
        </row>
      </sheetData>
      <sheetData sheetId="1"/>
      <sheetData sheetId="2">
        <row r="3">
          <cell r="AO3">
            <v>1913791.3600000003</v>
          </cell>
        </row>
      </sheetData>
      <sheetData sheetId="3">
        <row r="3">
          <cell r="AO3">
            <v>1133359.24</v>
          </cell>
        </row>
      </sheetData>
      <sheetData sheetId="4"/>
      <sheetData sheetId="5">
        <row r="3">
          <cell r="AO3">
            <v>1573196.84</v>
          </cell>
        </row>
      </sheetData>
      <sheetData sheetId="6">
        <row r="3">
          <cell r="AO3">
            <v>2147509.1199999996</v>
          </cell>
        </row>
        <row r="11">
          <cell r="AO11">
            <v>502494.35</v>
          </cell>
        </row>
        <row r="21">
          <cell r="AO21">
            <v>0</v>
          </cell>
        </row>
        <row r="23">
          <cell r="AO23">
            <v>40.56</v>
          </cell>
        </row>
        <row r="24">
          <cell r="AO24">
            <v>0</v>
          </cell>
        </row>
        <row r="25">
          <cell r="AO25">
            <v>890</v>
          </cell>
        </row>
        <row r="44">
          <cell r="AO44">
            <v>6371</v>
          </cell>
        </row>
        <row r="67">
          <cell r="AO67">
            <v>0</v>
          </cell>
        </row>
        <row r="81">
          <cell r="AO81">
            <v>0</v>
          </cell>
        </row>
        <row r="94">
          <cell r="AO94">
            <v>0</v>
          </cell>
        </row>
        <row r="128">
          <cell r="AO128">
            <v>9396.6</v>
          </cell>
        </row>
        <row r="177">
          <cell r="AO177">
            <v>2750</v>
          </cell>
        </row>
        <row r="188">
          <cell r="AO188">
            <v>0</v>
          </cell>
        </row>
        <row r="206">
          <cell r="AO206">
            <v>0</v>
          </cell>
        </row>
        <row r="221">
          <cell r="AO221">
            <v>0</v>
          </cell>
        </row>
        <row r="247">
          <cell r="AO247">
            <v>35646</v>
          </cell>
        </row>
        <row r="248">
          <cell r="AO248">
            <v>0</v>
          </cell>
        </row>
        <row r="249">
          <cell r="AO249">
            <v>0</v>
          </cell>
        </row>
        <row r="250">
          <cell r="AO250">
            <v>0</v>
          </cell>
        </row>
        <row r="255">
          <cell r="AO255">
            <v>51692.29</v>
          </cell>
        </row>
        <row r="266">
          <cell r="AO266">
            <v>36374.519999999997</v>
          </cell>
        </row>
        <row r="328">
          <cell r="AO328">
            <v>3531.7599999999998</v>
          </cell>
        </row>
        <row r="344">
          <cell r="AO344">
            <v>0</v>
          </cell>
        </row>
        <row r="349">
          <cell r="AO349">
            <v>0</v>
          </cell>
        </row>
        <row r="354">
          <cell r="AO354">
            <v>47273.999999999993</v>
          </cell>
        </row>
        <row r="359">
          <cell r="AO359">
            <v>59461.79</v>
          </cell>
        </row>
        <row r="364">
          <cell r="AO364">
            <v>0</v>
          </cell>
        </row>
        <row r="371">
          <cell r="AO371">
            <v>0</v>
          </cell>
        </row>
        <row r="377">
          <cell r="AO377">
            <v>0</v>
          </cell>
        </row>
        <row r="378">
          <cell r="AO378">
            <v>0</v>
          </cell>
        </row>
        <row r="379">
          <cell r="AO379">
            <v>0</v>
          </cell>
        </row>
        <row r="380">
          <cell r="AO380">
            <v>0</v>
          </cell>
        </row>
        <row r="381">
          <cell r="AO381">
            <v>0</v>
          </cell>
        </row>
        <row r="382">
          <cell r="AO382">
            <v>0</v>
          </cell>
        </row>
        <row r="383">
          <cell r="AO383">
            <v>0</v>
          </cell>
        </row>
        <row r="384">
          <cell r="AO384">
            <v>0</v>
          </cell>
        </row>
        <row r="385">
          <cell r="AO385">
            <v>0</v>
          </cell>
        </row>
        <row r="386">
          <cell r="AO386">
            <v>0</v>
          </cell>
        </row>
        <row r="387">
          <cell r="AO387">
            <v>0</v>
          </cell>
        </row>
        <row r="388">
          <cell r="AO388">
            <v>0</v>
          </cell>
        </row>
        <row r="389">
          <cell r="AO389">
            <v>0</v>
          </cell>
        </row>
        <row r="390">
          <cell r="AO390">
            <v>0</v>
          </cell>
        </row>
        <row r="391">
          <cell r="AO391">
            <v>0</v>
          </cell>
        </row>
        <row r="392">
          <cell r="AO392">
            <v>0</v>
          </cell>
        </row>
        <row r="393">
          <cell r="AO393">
            <v>0</v>
          </cell>
        </row>
        <row r="394">
          <cell r="AO394">
            <v>0</v>
          </cell>
        </row>
        <row r="395">
          <cell r="AO395">
            <v>0</v>
          </cell>
        </row>
        <row r="396">
          <cell r="AO396">
            <v>0</v>
          </cell>
        </row>
        <row r="397">
          <cell r="AO397">
            <v>0</v>
          </cell>
        </row>
        <row r="398">
          <cell r="AO398">
            <v>0</v>
          </cell>
        </row>
        <row r="399">
          <cell r="AO399">
            <v>0</v>
          </cell>
        </row>
        <row r="400">
          <cell r="AO400">
            <v>0</v>
          </cell>
        </row>
        <row r="401">
          <cell r="AO401">
            <v>0</v>
          </cell>
        </row>
        <row r="402">
          <cell r="AO402">
            <v>0</v>
          </cell>
        </row>
        <row r="403">
          <cell r="AO403">
            <v>0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AO422">
            <v>99768</v>
          </cell>
        </row>
        <row r="423">
          <cell r="AO423">
            <v>0</v>
          </cell>
        </row>
        <row r="424">
          <cell r="AO424">
            <v>0</v>
          </cell>
        </row>
        <row r="425">
          <cell r="AO425">
            <v>0</v>
          </cell>
        </row>
        <row r="426">
          <cell r="AO426">
            <v>0</v>
          </cell>
        </row>
        <row r="447">
          <cell r="AO447">
            <v>0</v>
          </cell>
        </row>
        <row r="450">
          <cell r="AO450">
            <v>0</v>
          </cell>
        </row>
      </sheetData>
      <sheetData sheetId="7">
        <row r="3">
          <cell r="AO3">
            <v>2272591.17</v>
          </cell>
        </row>
      </sheetData>
      <sheetData sheetId="8">
        <row r="3">
          <cell r="AO3">
            <v>2586160.0499999998</v>
          </cell>
        </row>
      </sheetData>
      <sheetData sheetId="9">
        <row r="3">
          <cell r="AO3">
            <v>1620429.9900000002</v>
          </cell>
        </row>
      </sheetData>
      <sheetData sheetId="10">
        <row r="3">
          <cell r="AO3">
            <v>1127176.32</v>
          </cell>
        </row>
      </sheetData>
      <sheetData sheetId="11">
        <row r="3">
          <cell r="AO3">
            <v>1536145.3399999999</v>
          </cell>
        </row>
      </sheetData>
      <sheetData sheetId="12">
        <row r="21">
          <cell r="AO21">
            <v>2464</v>
          </cell>
        </row>
        <row r="377">
          <cell r="B377" t="str">
            <v>На інклюзію ЗОШ</v>
          </cell>
        </row>
        <row r="378">
          <cell r="B378" t="str">
            <v>на інклюзію ДНЗ</v>
          </cell>
        </row>
        <row r="379">
          <cell r="B379" t="str">
            <v>НУШ мультимедійне обладнання</v>
          </cell>
        </row>
        <row r="380">
          <cell r="B380" t="str">
            <v>НУШ меблі</v>
          </cell>
        </row>
        <row r="381">
          <cell r="B381" t="str">
            <v>НУШ дидактичний матеріал</v>
          </cell>
        </row>
        <row r="382">
          <cell r="B382">
            <v>0</v>
          </cell>
        </row>
        <row r="383">
          <cell r="B383" t="str">
            <v>качелі-балансир</v>
          </cell>
        </row>
        <row r="384">
          <cell r="B384" t="str">
            <v>литячі майданчики та спортивні тренажери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 t="str">
            <v>НУШ   меблі</v>
          </cell>
        </row>
        <row r="400">
          <cell r="B400" t="str">
            <v>НУШ   дидактичний матеріал</v>
          </cell>
        </row>
        <row r="401">
          <cell r="B401" t="str">
            <v>НУШ   комп'ютерне обладнання</v>
          </cell>
        </row>
        <row r="402">
          <cell r="B402" t="str">
            <v xml:space="preserve">Оргтехніка, комп'ютери, мультимедійнеобладнання </v>
          </cell>
        </row>
        <row r="403">
          <cell r="B403" t="str">
            <v>Комплект дидактичного матеріалу</v>
          </cell>
        </row>
        <row r="415">
          <cell r="B415" t="str">
            <v>ПКД КР котельні на твердому паливі Перемишельський НВК</v>
          </cell>
        </row>
        <row r="416">
          <cell r="B416" t="str">
            <v>ПКД КР приміщень їдальні та внутрішніх інженерних мереж будівлі Перемишельського НВК</v>
          </cell>
        </row>
        <row r="417">
          <cell r="B417" t="str">
            <v>ПКД КР приміщень харчоблоку Улашанівського НВК</v>
          </cell>
        </row>
        <row r="418">
          <cell r="B418" t="str">
            <v>ПКД КР Іванівського НВК (заміна конструкцій сходів)</v>
          </cell>
        </row>
        <row r="419">
          <cell r="B419" t="str">
            <v>Експертиза ПКД КР Перемишельського НВК (заміна даху та покрівлі)</v>
          </cell>
        </row>
        <row r="420">
          <cell r="B420" t="str">
            <v>КР Хоровецького НВК "ДНЗ-ЗШ І-ІІІ ст" Славутської р/ради на вул. Перемоги, 14 в с. Хоровець Слав р-ну Хм обл. (заміна покрівлі та частини даху)</v>
          </cell>
        </row>
        <row r="421">
          <cell r="B421" t="str">
            <v>КР Жуківського НВК "ДНЗ-СЗШ І-ІІІ ст" в с. Жуків Слав р-ну Хм обл. (утеплення зовнішніх стін)</v>
          </cell>
        </row>
        <row r="422">
          <cell r="B422" t="str">
            <v>КР Миньковецького НВК (утеплення фасадів) ЗОШ     з 2018 року</v>
          </cell>
        </row>
        <row r="423">
          <cell r="B423" t="str">
            <v>КР Жуківського НВК (заміна покрівлі будівлі школи)   з 2018 року</v>
          </cell>
        </row>
        <row r="424">
          <cell r="B424" t="str">
            <v>ПКД КР їдальні С.Кривинського НВК (заміна покрівлі та утеплення зовнішніх стін)</v>
          </cell>
        </row>
        <row r="425">
          <cell r="B425" t="str">
            <v>експертиза ПКД КР приміщень їдальні та внутрішніх інженерних мереж  Перемишельського НВК</v>
          </cell>
        </row>
        <row r="426">
          <cell r="B426" t="str">
            <v>експертиза ПКД КР їдальні С.Кривинського НВК (заміна покрівлі та утепл зовн стін)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I6">
            <v>9320</v>
          </cell>
        </row>
        <row r="7">
          <cell r="I7">
            <v>24690</v>
          </cell>
          <cell r="P7">
            <v>21293</v>
          </cell>
          <cell r="AA7">
            <v>24690</v>
          </cell>
          <cell r="AB7">
            <v>0</v>
          </cell>
          <cell r="AC7">
            <v>0</v>
          </cell>
          <cell r="AF7">
            <v>21293</v>
          </cell>
        </row>
      </sheetData>
      <sheetData sheetId="21">
        <row r="6">
          <cell r="I6">
            <v>9320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Жуків"/>
      <sheetName val="Миньківці"/>
      <sheetName val="Улашанівка"/>
      <sheetName val="Цвітоха"/>
      <sheetName val="Губельці"/>
      <sheetName val="Іванівка"/>
      <sheetName val="Перемишель"/>
      <sheetName val="ЗВЕДЕНА"/>
      <sheetName val="Зведена по НВК"/>
      <sheetName val="до звіту шкіл"/>
      <sheetName val="на 1 учня"/>
      <sheetName val="спец р"/>
      <sheetName val="НУШ"/>
      <sheetName val="НУШ по НВК"/>
      <sheetName val="виділено осв субв"/>
      <sheetName val="на автобуси"/>
      <sheetName val="субв СР КЕКВ"/>
      <sheetName val="Лист1"/>
    </sheetNames>
    <sheetDataSet>
      <sheetData sheetId="0"/>
      <sheetData sheetId="1">
        <row r="3">
          <cell r="AO3">
            <v>1096059.22</v>
          </cell>
        </row>
        <row r="11">
          <cell r="AO11">
            <v>247907.45999999996</v>
          </cell>
        </row>
        <row r="21">
          <cell r="AO21">
            <v>0</v>
          </cell>
        </row>
        <row r="23">
          <cell r="AO23">
            <v>0</v>
          </cell>
        </row>
        <row r="24">
          <cell r="AO24">
            <v>2388.71</v>
          </cell>
        </row>
        <row r="25">
          <cell r="AO25">
            <v>0</v>
          </cell>
        </row>
        <row r="44">
          <cell r="AO44">
            <v>2990</v>
          </cell>
        </row>
        <row r="67">
          <cell r="AO67">
            <v>4986</v>
          </cell>
        </row>
        <row r="81">
          <cell r="AO81">
            <v>2158.0100000000002</v>
          </cell>
        </row>
        <row r="94">
          <cell r="AO94">
            <v>6650</v>
          </cell>
        </row>
        <row r="128">
          <cell r="AO128">
            <v>0</v>
          </cell>
        </row>
        <row r="177">
          <cell r="AO177">
            <v>6430</v>
          </cell>
        </row>
        <row r="188">
          <cell r="AO188">
            <v>0</v>
          </cell>
        </row>
        <row r="206">
          <cell r="AO206">
            <v>2910</v>
          </cell>
        </row>
        <row r="221">
          <cell r="AO221">
            <v>700</v>
          </cell>
        </row>
        <row r="247">
          <cell r="AO247">
            <v>28000</v>
          </cell>
        </row>
        <row r="248">
          <cell r="AO248">
            <v>6110</v>
          </cell>
        </row>
        <row r="249">
          <cell r="AO249">
            <v>0</v>
          </cell>
        </row>
        <row r="250">
          <cell r="AO250">
            <v>999.21</v>
          </cell>
        </row>
        <row r="255">
          <cell r="AO255">
            <v>53778.75</v>
          </cell>
        </row>
        <row r="266">
          <cell r="AO266">
            <v>164001.74</v>
          </cell>
        </row>
        <row r="328">
          <cell r="AO328">
            <v>10576.729999999998</v>
          </cell>
        </row>
        <row r="344">
          <cell r="AO344">
            <v>0</v>
          </cell>
        </row>
        <row r="354">
          <cell r="AO354">
            <v>19148.09</v>
          </cell>
        </row>
        <row r="359">
          <cell r="AO359">
            <v>27911.58</v>
          </cell>
        </row>
        <row r="364">
          <cell r="AO364">
            <v>73900</v>
          </cell>
        </row>
        <row r="371">
          <cell r="AO371">
            <v>3120</v>
          </cell>
        </row>
        <row r="377">
          <cell r="AO377">
            <v>0</v>
          </cell>
        </row>
        <row r="378">
          <cell r="AO378">
            <v>0</v>
          </cell>
        </row>
        <row r="379">
          <cell r="AO379">
            <v>0</v>
          </cell>
        </row>
        <row r="380">
          <cell r="AO380">
            <v>0</v>
          </cell>
        </row>
        <row r="381">
          <cell r="AO381">
            <v>11970</v>
          </cell>
        </row>
        <row r="382">
          <cell r="AO382">
            <v>0</v>
          </cell>
        </row>
        <row r="383">
          <cell r="AO383">
            <v>8400</v>
          </cell>
        </row>
        <row r="384">
          <cell r="AO384">
            <v>0</v>
          </cell>
        </row>
        <row r="385">
          <cell r="AO385">
            <v>0</v>
          </cell>
        </row>
        <row r="386">
          <cell r="AO386">
            <v>0</v>
          </cell>
        </row>
        <row r="387">
          <cell r="AO387">
            <v>0</v>
          </cell>
        </row>
        <row r="388">
          <cell r="AO388">
            <v>0</v>
          </cell>
        </row>
        <row r="389">
          <cell r="AO389">
            <v>0</v>
          </cell>
        </row>
        <row r="390">
          <cell r="AO390">
            <v>10500</v>
          </cell>
        </row>
        <row r="391">
          <cell r="AO391">
            <v>0</v>
          </cell>
        </row>
        <row r="392">
          <cell r="AO392">
            <v>0</v>
          </cell>
        </row>
        <row r="393">
          <cell r="AO393">
            <v>0</v>
          </cell>
        </row>
        <row r="394">
          <cell r="AO394">
            <v>0</v>
          </cell>
        </row>
        <row r="395">
          <cell r="AO395">
            <v>0</v>
          </cell>
        </row>
        <row r="396">
          <cell r="AO396">
            <v>0</v>
          </cell>
        </row>
        <row r="397">
          <cell r="AO397">
            <v>0</v>
          </cell>
        </row>
        <row r="398">
          <cell r="AO398">
            <v>0</v>
          </cell>
        </row>
        <row r="399">
          <cell r="AO399">
            <v>0</v>
          </cell>
        </row>
        <row r="400">
          <cell r="AO400">
            <v>0</v>
          </cell>
        </row>
        <row r="401">
          <cell r="AO401">
            <v>0</v>
          </cell>
        </row>
        <row r="402">
          <cell r="AO402">
            <v>0</v>
          </cell>
        </row>
        <row r="403">
          <cell r="AO403">
            <v>0</v>
          </cell>
        </row>
        <row r="415">
          <cell r="AO415">
            <v>0</v>
          </cell>
        </row>
        <row r="416">
          <cell r="AO416">
            <v>0</v>
          </cell>
        </row>
        <row r="417">
          <cell r="AO417">
            <v>0</v>
          </cell>
        </row>
        <row r="418">
          <cell r="AO418">
            <v>0</v>
          </cell>
        </row>
        <row r="419">
          <cell r="AO419">
            <v>0</v>
          </cell>
        </row>
        <row r="420">
          <cell r="AO420">
            <v>0</v>
          </cell>
        </row>
        <row r="421">
          <cell r="AO421">
            <v>0</v>
          </cell>
        </row>
        <row r="422">
          <cell r="AO422">
            <v>0</v>
          </cell>
        </row>
        <row r="423">
          <cell r="AO423">
            <v>0</v>
          </cell>
        </row>
        <row r="424">
          <cell r="AO424">
            <v>0</v>
          </cell>
        </row>
        <row r="425">
          <cell r="AO425">
            <v>0</v>
          </cell>
        </row>
        <row r="426">
          <cell r="AO426">
            <v>0</v>
          </cell>
        </row>
        <row r="447">
          <cell r="AO447">
            <v>580</v>
          </cell>
        </row>
        <row r="450">
          <cell r="AO450">
            <v>580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>
            <v>17896</v>
          </cell>
          <cell r="G7">
            <v>5249.62</v>
          </cell>
          <cell r="H7">
            <v>9040</v>
          </cell>
          <cell r="O7">
            <v>597.98</v>
          </cell>
          <cell r="P7">
            <v>17789</v>
          </cell>
          <cell r="AA7">
            <v>17896</v>
          </cell>
          <cell r="AB7">
            <v>14289.619999999999</v>
          </cell>
          <cell r="AC7">
            <v>0</v>
          </cell>
          <cell r="AF7">
            <v>18386.98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1"/>
  <sheetViews>
    <sheetView topLeftCell="A79" workbookViewId="0">
      <selection activeCell="F1" sqref="F1:F1048576"/>
    </sheetView>
  </sheetViews>
  <sheetFormatPr defaultRowHeight="15"/>
  <cols>
    <col min="1" max="1" width="3" style="4" bestFit="1" customWidth="1"/>
    <col min="2" max="2" width="38.5703125" customWidth="1"/>
    <col min="3" max="3" width="17.7109375" customWidth="1"/>
    <col min="4" max="4" width="17.42578125" customWidth="1"/>
    <col min="5" max="5" width="17" customWidth="1"/>
  </cols>
  <sheetData>
    <row r="1" spans="1:6">
      <c r="C1" t="s">
        <v>58</v>
      </c>
      <c r="D1" s="33" t="s">
        <v>59</v>
      </c>
    </row>
    <row r="2" spans="1:6">
      <c r="A2" s="1"/>
      <c r="B2" s="2" t="s">
        <v>0</v>
      </c>
      <c r="C2" s="3" t="s">
        <v>1</v>
      </c>
      <c r="D2" s="3" t="s">
        <v>1</v>
      </c>
      <c r="E2" s="3" t="s">
        <v>60</v>
      </c>
    </row>
    <row r="3" spans="1:6">
      <c r="B3" s="5" t="s">
        <v>57</v>
      </c>
      <c r="C3" s="6" t="s">
        <v>2</v>
      </c>
      <c r="D3" s="6" t="s">
        <v>2</v>
      </c>
      <c r="E3" s="34" t="s">
        <v>2</v>
      </c>
    </row>
    <row r="4" spans="1:6">
      <c r="A4" s="7"/>
      <c r="B4" s="8" t="s">
        <v>3</v>
      </c>
      <c r="C4" s="9">
        <f t="shared" ref="C4:D4" si="0">C18</f>
        <v>2903431.9899999998</v>
      </c>
      <c r="D4" s="9">
        <f t="shared" si="0"/>
        <v>1761885.4999999998</v>
      </c>
      <c r="E4" s="35">
        <f>E18</f>
        <v>4665317.4899999993</v>
      </c>
      <c r="F4" s="27">
        <f>E4-C4-D4</f>
        <v>0</v>
      </c>
    </row>
    <row r="5" spans="1:6">
      <c r="A5" s="7"/>
      <c r="B5" s="8" t="s">
        <v>4</v>
      </c>
      <c r="C5" s="9">
        <f t="shared" ref="C5:D5" si="1">C6+C12+C14</f>
        <v>145751</v>
      </c>
      <c r="D5" s="9">
        <f t="shared" si="1"/>
        <v>81442.600000000006</v>
      </c>
      <c r="E5" s="9">
        <f>E6+E12+E14</f>
        <v>227193.59999999998</v>
      </c>
      <c r="F5" s="27">
        <f>E5-C5-D5</f>
        <v>0</v>
      </c>
    </row>
    <row r="6" spans="1:6" ht="30">
      <c r="A6" s="10">
        <v>1</v>
      </c>
      <c r="B6" s="11" t="s">
        <v>5</v>
      </c>
      <c r="C6" s="12">
        <f t="shared" ref="C6" si="2">SUM(C7:C11)</f>
        <v>24690</v>
      </c>
      <c r="D6" s="12">
        <f t="shared" ref="D6" si="3">SUM(D7:D11)</f>
        <v>32185.62</v>
      </c>
      <c r="E6" s="12">
        <f t="shared" ref="E6" si="4">SUM(E7:E11)</f>
        <v>56875.619999999995</v>
      </c>
      <c r="F6" s="27">
        <f>E6-C6-D6</f>
        <v>0</v>
      </c>
    </row>
    <row r="7" spans="1:6">
      <c r="B7" s="13" t="s">
        <v>6</v>
      </c>
      <c r="C7">
        <f>'[1]спец р'!AA7</f>
        <v>24690</v>
      </c>
      <c r="D7">
        <f>'[2]спец р'!AA7</f>
        <v>17896</v>
      </c>
      <c r="E7">
        <f>SUM(C7:D7)</f>
        <v>42586</v>
      </c>
      <c r="F7" s="27">
        <f t="shared" ref="F7:F69" si="5">E7-C7-D7</f>
        <v>0</v>
      </c>
    </row>
    <row r="8" spans="1:6">
      <c r="B8" s="13" t="s">
        <v>7</v>
      </c>
      <c r="C8">
        <f>'[1]спец р'!AB7</f>
        <v>0</v>
      </c>
      <c r="D8">
        <f>'[2]спец р'!AB7</f>
        <v>14289.619999999999</v>
      </c>
      <c r="E8">
        <f t="shared" ref="E8:E13" si="6">SUM(C8:D8)</f>
        <v>14289.619999999999</v>
      </c>
      <c r="F8" s="27">
        <f t="shared" si="5"/>
        <v>0</v>
      </c>
    </row>
    <row r="9" spans="1:6">
      <c r="B9" t="s">
        <v>8</v>
      </c>
      <c r="C9">
        <f>'[1]спец р'!AC7</f>
        <v>0</v>
      </c>
      <c r="D9">
        <f>'[2]спец р'!AC7</f>
        <v>0</v>
      </c>
      <c r="E9">
        <f t="shared" si="6"/>
        <v>0</v>
      </c>
      <c r="F9" s="27">
        <f t="shared" si="5"/>
        <v>0</v>
      </c>
    </row>
    <row r="10" spans="1:6">
      <c r="B10" t="s">
        <v>9</v>
      </c>
      <c r="C10">
        <f>'[1]спец р'!AD7</f>
        <v>0</v>
      </c>
      <c r="D10">
        <f>'[2]спец р'!AD7</f>
        <v>0</v>
      </c>
      <c r="E10">
        <f t="shared" si="6"/>
        <v>0</v>
      </c>
      <c r="F10" s="27">
        <f t="shared" si="5"/>
        <v>0</v>
      </c>
    </row>
    <row r="11" spans="1:6">
      <c r="B11" s="14" t="s">
        <v>10</v>
      </c>
      <c r="C11">
        <f>'[1]спец р'!AE7</f>
        <v>0</v>
      </c>
      <c r="D11">
        <f>'[2]спец р'!AE7</f>
        <v>0</v>
      </c>
      <c r="E11">
        <f t="shared" si="6"/>
        <v>0</v>
      </c>
      <c r="F11" s="27">
        <f t="shared" si="5"/>
        <v>0</v>
      </c>
    </row>
    <row r="12" spans="1:6" ht="30">
      <c r="A12" s="10">
        <v>2</v>
      </c>
      <c r="B12" s="11" t="s">
        <v>11</v>
      </c>
      <c r="C12" s="12">
        <f t="shared" ref="C12:E12" si="7">C13</f>
        <v>21293</v>
      </c>
      <c r="D12" s="12">
        <f t="shared" si="7"/>
        <v>18386.98</v>
      </c>
      <c r="E12" s="12">
        <f t="shared" si="7"/>
        <v>39679.979999999996</v>
      </c>
      <c r="F12" s="27">
        <f t="shared" si="5"/>
        <v>0</v>
      </c>
    </row>
    <row r="13" spans="1:6" ht="30">
      <c r="B13" s="13" t="s">
        <v>12</v>
      </c>
      <c r="C13" s="15">
        <f>'[1]спец р'!AF7</f>
        <v>21293</v>
      </c>
      <c r="D13" s="15">
        <f>'[2]спец р'!AF7</f>
        <v>18386.98</v>
      </c>
      <c r="E13">
        <f t="shared" si="6"/>
        <v>39679.979999999996</v>
      </c>
      <c r="F13" s="27">
        <f t="shared" si="5"/>
        <v>0</v>
      </c>
    </row>
    <row r="14" spans="1:6" ht="30">
      <c r="A14" s="10">
        <v>3</v>
      </c>
      <c r="B14" s="11" t="s">
        <v>13</v>
      </c>
      <c r="C14" s="12">
        <f t="shared" ref="C14:D14" si="8">C71</f>
        <v>99768</v>
      </c>
      <c r="D14" s="12">
        <f t="shared" si="8"/>
        <v>30870</v>
      </c>
      <c r="E14" s="12">
        <f>E71</f>
        <v>130638</v>
      </c>
      <c r="F14" s="27">
        <f t="shared" si="5"/>
        <v>0</v>
      </c>
    </row>
    <row r="15" spans="1:6">
      <c r="F15" s="27">
        <f t="shared" si="5"/>
        <v>0</v>
      </c>
    </row>
    <row r="16" spans="1:6">
      <c r="A16" s="16"/>
      <c r="B16" s="17" t="s">
        <v>14</v>
      </c>
      <c r="C16" s="18">
        <f t="shared" ref="C16:E16" si="9">C18+C54</f>
        <v>3049182.9899999998</v>
      </c>
      <c r="D16" s="18">
        <f t="shared" si="9"/>
        <v>1843328.0999999999</v>
      </c>
      <c r="E16" s="18">
        <f t="shared" si="9"/>
        <v>4892511.0899999989</v>
      </c>
      <c r="F16" s="27">
        <f t="shared" si="5"/>
        <v>0</v>
      </c>
    </row>
    <row r="17" spans="1:6">
      <c r="B17" s="19"/>
      <c r="F17" s="27">
        <f t="shared" si="5"/>
        <v>0</v>
      </c>
    </row>
    <row r="18" spans="1:6" ht="26.25">
      <c r="A18" s="20"/>
      <c r="B18" s="21" t="s">
        <v>15</v>
      </c>
      <c r="C18" s="22">
        <f t="shared" ref="C18:D18" si="10">C20+C21+C22+C41+C42+C43+C44+C50+C51+C52</f>
        <v>2903431.9899999998</v>
      </c>
      <c r="D18" s="22">
        <f t="shared" si="10"/>
        <v>1761885.4999999998</v>
      </c>
      <c r="E18" s="23">
        <f>E20+E21+E22+E41+E42+E43+E44+E50+E51+E52</f>
        <v>4665317.4899999993</v>
      </c>
      <c r="F18" s="27">
        <f>E18-C18-D18</f>
        <v>0</v>
      </c>
    </row>
    <row r="19" spans="1:6">
      <c r="B19" s="13" t="s">
        <v>16</v>
      </c>
      <c r="F19" s="27"/>
    </row>
    <row r="20" spans="1:6">
      <c r="A20" s="4">
        <v>1</v>
      </c>
      <c r="B20" s="13" t="s">
        <v>17</v>
      </c>
      <c r="C20">
        <f>[1]Миньківці!AO3</f>
        <v>2147509.1199999996</v>
      </c>
      <c r="D20">
        <f>[2]Миньківці!AO3</f>
        <v>1096059.22</v>
      </c>
      <c r="E20">
        <f t="shared" ref="E20:E52" si="11">SUM(C20:D20)</f>
        <v>3243568.34</v>
      </c>
      <c r="F20" s="27">
        <f t="shared" si="5"/>
        <v>0</v>
      </c>
    </row>
    <row r="21" spans="1:6">
      <c r="A21" s="4">
        <v>2</v>
      </c>
      <c r="B21" s="13" t="s">
        <v>18</v>
      </c>
      <c r="C21">
        <f>[1]Миньківці!AO11</f>
        <v>502494.35</v>
      </c>
      <c r="D21">
        <f>[2]Миньківці!AO11</f>
        <v>247907.45999999996</v>
      </c>
      <c r="E21">
        <f t="shared" si="11"/>
        <v>750401.80999999994</v>
      </c>
      <c r="F21" s="27">
        <f t="shared" si="5"/>
        <v>0</v>
      </c>
    </row>
    <row r="22" spans="1:6" ht="30">
      <c r="A22" s="4">
        <v>3</v>
      </c>
      <c r="B22" s="13" t="s">
        <v>19</v>
      </c>
      <c r="C22" s="24">
        <f>SUM(C24:C40)</f>
        <v>55094.16</v>
      </c>
      <c r="D22" s="24">
        <f t="shared" ref="D22" si="12">SUM(D24:D40)</f>
        <v>64321.93</v>
      </c>
      <c r="E22" s="24">
        <f>SUM(E24:E40)</f>
        <v>119416.09000000001</v>
      </c>
      <c r="F22" s="27">
        <f t="shared" si="5"/>
        <v>0</v>
      </c>
    </row>
    <row r="23" spans="1:6">
      <c r="B23" s="13" t="s">
        <v>20</v>
      </c>
      <c r="F23" s="27"/>
    </row>
    <row r="24" spans="1:6">
      <c r="B24" s="13" t="s">
        <v>21</v>
      </c>
      <c r="C24">
        <f>[1]Миньківці!AO21</f>
        <v>0</v>
      </c>
      <c r="D24">
        <f>[2]Миньківці!AO21</f>
        <v>0</v>
      </c>
      <c r="E24">
        <f t="shared" si="11"/>
        <v>0</v>
      </c>
      <c r="F24" s="27">
        <f t="shared" si="5"/>
        <v>0</v>
      </c>
    </row>
    <row r="25" spans="1:6">
      <c r="B25" s="13" t="s">
        <v>22</v>
      </c>
      <c r="C25">
        <f>[1]Миньківці!AO23</f>
        <v>40.56</v>
      </c>
      <c r="D25">
        <f>[2]Миньківці!AO23</f>
        <v>0</v>
      </c>
      <c r="E25">
        <f>SUM(C25:D25)</f>
        <v>40.56</v>
      </c>
      <c r="F25" s="27">
        <f t="shared" si="5"/>
        <v>0</v>
      </c>
    </row>
    <row r="26" spans="1:6">
      <c r="B26" s="13" t="s">
        <v>23</v>
      </c>
      <c r="C26">
        <f>[1]Миньківці!AO24</f>
        <v>0</v>
      </c>
      <c r="D26">
        <f>[2]Миньківці!AO24</f>
        <v>2388.71</v>
      </c>
      <c r="E26">
        <f t="shared" si="11"/>
        <v>2388.71</v>
      </c>
      <c r="F26" s="27">
        <f t="shared" si="5"/>
        <v>0</v>
      </c>
    </row>
    <row r="27" spans="1:6">
      <c r="B27" s="13" t="s">
        <v>24</v>
      </c>
      <c r="C27">
        <f>[1]Миньківці!AO25</f>
        <v>890</v>
      </c>
      <c r="D27">
        <f>[2]Миньківці!AO25</f>
        <v>0</v>
      </c>
      <c r="E27">
        <f t="shared" si="11"/>
        <v>890</v>
      </c>
      <c r="F27" s="27">
        <f t="shared" si="5"/>
        <v>0</v>
      </c>
    </row>
    <row r="28" spans="1:6">
      <c r="B28" s="13" t="s">
        <v>25</v>
      </c>
      <c r="C28">
        <f>[1]Миньківці!AO44</f>
        <v>6371</v>
      </c>
      <c r="D28">
        <f>[2]Миньківці!AO44</f>
        <v>2990</v>
      </c>
      <c r="E28">
        <f t="shared" si="11"/>
        <v>9361</v>
      </c>
      <c r="F28" s="27">
        <f t="shared" si="5"/>
        <v>0</v>
      </c>
    </row>
    <row r="29" spans="1:6">
      <c r="B29" s="13" t="s">
        <v>26</v>
      </c>
      <c r="C29">
        <f>[1]Миньківці!AO67</f>
        <v>0</v>
      </c>
      <c r="D29">
        <f>[2]Миньківці!AO67</f>
        <v>4986</v>
      </c>
      <c r="E29">
        <f>SUM(C29:D29)</f>
        <v>4986</v>
      </c>
      <c r="F29" s="27">
        <f t="shared" si="5"/>
        <v>0</v>
      </c>
    </row>
    <row r="30" spans="1:6">
      <c r="B30" s="13" t="s">
        <v>27</v>
      </c>
      <c r="C30">
        <f>[1]Миньківці!AO81</f>
        <v>0</v>
      </c>
      <c r="D30">
        <f>[2]Миньківці!AO81</f>
        <v>2158.0100000000002</v>
      </c>
      <c r="E30">
        <f t="shared" si="11"/>
        <v>2158.0100000000002</v>
      </c>
      <c r="F30" s="27">
        <f t="shared" si="5"/>
        <v>0</v>
      </c>
    </row>
    <row r="31" spans="1:6" ht="30">
      <c r="B31" s="26" t="s">
        <v>28</v>
      </c>
      <c r="C31">
        <f>[1]Миньківці!AO94+[1]Миньківці!AO128</f>
        <v>9396.6</v>
      </c>
      <c r="D31">
        <f>[2]Миньківці!AO94+[2]Миньківці!AO128</f>
        <v>6650</v>
      </c>
      <c r="E31">
        <f t="shared" si="11"/>
        <v>16046.6</v>
      </c>
      <c r="F31" s="27">
        <f t="shared" si="5"/>
        <v>0</v>
      </c>
    </row>
    <row r="32" spans="1:6">
      <c r="B32" s="26" t="s">
        <v>29</v>
      </c>
      <c r="C32">
        <f>[1]Миньківці!AO177</f>
        <v>2750</v>
      </c>
      <c r="D32">
        <f>[2]Миньківці!AO177</f>
        <v>6430</v>
      </c>
      <c r="E32">
        <f t="shared" si="11"/>
        <v>9180</v>
      </c>
      <c r="F32" s="27">
        <f t="shared" si="5"/>
        <v>0</v>
      </c>
    </row>
    <row r="33" spans="1:6">
      <c r="B33" s="26" t="s">
        <v>30</v>
      </c>
      <c r="C33">
        <f>[1]Миньківці!AO188</f>
        <v>0</v>
      </c>
      <c r="D33">
        <f>[2]Миньківці!AO188</f>
        <v>0</v>
      </c>
      <c r="E33">
        <f t="shared" si="11"/>
        <v>0</v>
      </c>
      <c r="F33" s="27">
        <f t="shared" si="5"/>
        <v>0</v>
      </c>
    </row>
    <row r="34" spans="1:6">
      <c r="B34" s="26" t="s">
        <v>31</v>
      </c>
      <c r="E34">
        <f t="shared" si="11"/>
        <v>0</v>
      </c>
      <c r="F34" s="27">
        <f t="shared" si="5"/>
        <v>0</v>
      </c>
    </row>
    <row r="35" spans="1:6">
      <c r="B35" s="26" t="s">
        <v>32</v>
      </c>
      <c r="C35">
        <f>[1]Миньківці!AO206</f>
        <v>0</v>
      </c>
      <c r="D35">
        <f>[2]Миньківці!AO206</f>
        <v>2910</v>
      </c>
      <c r="E35">
        <f t="shared" si="11"/>
        <v>2910</v>
      </c>
      <c r="F35" s="27">
        <f t="shared" si="5"/>
        <v>0</v>
      </c>
    </row>
    <row r="36" spans="1:6">
      <c r="B36" s="26" t="s">
        <v>33</v>
      </c>
      <c r="C36">
        <f>[1]Миньківці!AO221</f>
        <v>0</v>
      </c>
      <c r="D36">
        <f>[2]Миньківці!AO221</f>
        <v>700</v>
      </c>
      <c r="E36">
        <f t="shared" si="11"/>
        <v>700</v>
      </c>
      <c r="F36" s="27">
        <f t="shared" si="5"/>
        <v>0</v>
      </c>
    </row>
    <row r="37" spans="1:6">
      <c r="B37" s="26" t="s">
        <v>34</v>
      </c>
      <c r="C37">
        <f>[1]Миньківці!AO247+[1]Миньківці!AO248</f>
        <v>35646</v>
      </c>
      <c r="D37">
        <f>[2]Миньківці!AO247+[2]Миньківці!AO248</f>
        <v>34110</v>
      </c>
      <c r="E37">
        <f t="shared" si="11"/>
        <v>69756</v>
      </c>
      <c r="F37" s="27">
        <f t="shared" si="5"/>
        <v>0</v>
      </c>
    </row>
    <row r="38" spans="1:6">
      <c r="B38" s="26" t="s">
        <v>35</v>
      </c>
      <c r="C38">
        <f>[1]Миньківці!AO249</f>
        <v>0</v>
      </c>
      <c r="D38">
        <f>[2]Миньківці!AO249</f>
        <v>0</v>
      </c>
      <c r="E38">
        <f t="shared" si="11"/>
        <v>0</v>
      </c>
      <c r="F38" s="27">
        <f t="shared" si="5"/>
        <v>0</v>
      </c>
    </row>
    <row r="39" spans="1:6">
      <c r="B39" s="13" t="s">
        <v>36</v>
      </c>
      <c r="C39">
        <f>[1]Миньківці!AO250</f>
        <v>0</v>
      </c>
      <c r="D39">
        <f>[2]Миньківці!AO250</f>
        <v>999.21</v>
      </c>
      <c r="E39">
        <f t="shared" si="11"/>
        <v>999.21</v>
      </c>
      <c r="F39" s="27">
        <f t="shared" si="5"/>
        <v>0</v>
      </c>
    </row>
    <row r="40" spans="1:6">
      <c r="B40" s="13"/>
      <c r="F40" s="27"/>
    </row>
    <row r="41" spans="1:6">
      <c r="A41" s="4">
        <v>4</v>
      </c>
      <c r="B41" s="13" t="s">
        <v>37</v>
      </c>
      <c r="C41">
        <f>[1]Миньківці!AO255</f>
        <v>51692.29</v>
      </c>
      <c r="D41" s="25">
        <f>[2]Миньківці!AO255</f>
        <v>53778.75</v>
      </c>
      <c r="E41">
        <f t="shared" si="11"/>
        <v>105471.04000000001</v>
      </c>
      <c r="F41" s="27">
        <f t="shared" si="5"/>
        <v>0</v>
      </c>
    </row>
    <row r="42" spans="1:6">
      <c r="A42" s="4">
        <v>5</v>
      </c>
      <c r="B42" s="13" t="s">
        <v>38</v>
      </c>
      <c r="C42" s="27">
        <f>[1]Миньківці!AO266</f>
        <v>36374.519999999997</v>
      </c>
      <c r="D42" s="27">
        <f>[2]Миньківці!AO266</f>
        <v>164001.74</v>
      </c>
      <c r="E42">
        <f t="shared" si="11"/>
        <v>200376.25999999998</v>
      </c>
      <c r="F42" s="27">
        <f t="shared" si="5"/>
        <v>0</v>
      </c>
    </row>
    <row r="43" spans="1:6">
      <c r="A43" s="4">
        <v>6</v>
      </c>
      <c r="B43" s="13" t="s">
        <v>39</v>
      </c>
      <c r="C43">
        <f>[1]Миньківці!AO328</f>
        <v>3531.7599999999998</v>
      </c>
      <c r="D43" s="25">
        <f>[2]Миньківці!AO328</f>
        <v>10576.729999999998</v>
      </c>
      <c r="E43">
        <f t="shared" si="11"/>
        <v>14108.489999999998</v>
      </c>
      <c r="F43" s="27">
        <f t="shared" si="5"/>
        <v>0</v>
      </c>
    </row>
    <row r="44" spans="1:6" ht="30">
      <c r="A44" s="4">
        <v>7</v>
      </c>
      <c r="B44" s="13" t="s">
        <v>40</v>
      </c>
      <c r="C44">
        <f>[1]Миньківці!AO344+[1]Миньківці!AO349+[1]Миньківці!AO354+[1]Миньківці!AO359+[1]Миньківці!AO364</f>
        <v>106735.79</v>
      </c>
      <c r="D44">
        <f t="shared" ref="D44" si="13">SUM(D45:D49)</f>
        <v>120959.67</v>
      </c>
      <c r="E44">
        <f>SUM(E45:E49)</f>
        <v>227695.46</v>
      </c>
      <c r="F44" s="27">
        <f t="shared" si="5"/>
        <v>0</v>
      </c>
    </row>
    <row r="45" spans="1:6">
      <c r="B45" s="28" t="s">
        <v>41</v>
      </c>
      <c r="C45">
        <f>[1]Миньківці!AO344</f>
        <v>0</v>
      </c>
      <c r="D45">
        <f>[2]Миньківці!AO344</f>
        <v>0</v>
      </c>
      <c r="E45">
        <f t="shared" si="11"/>
        <v>0</v>
      </c>
      <c r="F45" s="27">
        <f t="shared" si="5"/>
        <v>0</v>
      </c>
    </row>
    <row r="46" spans="1:6">
      <c r="B46" s="28" t="s">
        <v>42</v>
      </c>
      <c r="C46" s="27">
        <f>[1]Миньківці!AO349</f>
        <v>0</v>
      </c>
      <c r="D46">
        <v>0</v>
      </c>
      <c r="E46">
        <f t="shared" si="11"/>
        <v>0</v>
      </c>
      <c r="F46" s="27">
        <f t="shared" si="5"/>
        <v>0</v>
      </c>
    </row>
    <row r="47" spans="1:6">
      <c r="B47" s="28" t="s">
        <v>43</v>
      </c>
      <c r="C47" s="27">
        <f>[1]Миньківці!AO354</f>
        <v>47273.999999999993</v>
      </c>
      <c r="D47">
        <f>[2]Миньківці!AO354</f>
        <v>19148.09</v>
      </c>
      <c r="E47">
        <f t="shared" si="11"/>
        <v>66422.09</v>
      </c>
      <c r="F47" s="27">
        <f t="shared" si="5"/>
        <v>0</v>
      </c>
    </row>
    <row r="48" spans="1:6">
      <c r="B48" s="28" t="s">
        <v>44</v>
      </c>
      <c r="C48" s="27">
        <f>[1]Миньківці!AO359</f>
        <v>59461.79</v>
      </c>
      <c r="D48">
        <f>[2]Миньківці!AO359</f>
        <v>27911.58</v>
      </c>
      <c r="E48">
        <f t="shared" si="11"/>
        <v>87373.37</v>
      </c>
      <c r="F48" s="27">
        <f t="shared" si="5"/>
        <v>0</v>
      </c>
    </row>
    <row r="49" spans="1:6">
      <c r="B49" s="28" t="s">
        <v>45</v>
      </c>
      <c r="C49" s="27">
        <f>[1]Миньківці!AO364</f>
        <v>0</v>
      </c>
      <c r="D49">
        <f>[2]Миньківці!AO364</f>
        <v>73900</v>
      </c>
      <c r="E49">
        <f t="shared" si="11"/>
        <v>73900</v>
      </c>
      <c r="F49" s="27">
        <f t="shared" si="5"/>
        <v>0</v>
      </c>
    </row>
    <row r="50" spans="1:6" ht="30">
      <c r="A50" s="4">
        <v>8</v>
      </c>
      <c r="B50" s="13" t="s">
        <v>46</v>
      </c>
      <c r="C50">
        <f>[1]Миньківці!AO447</f>
        <v>0</v>
      </c>
      <c r="D50">
        <f>[2]Миньківці!AO447</f>
        <v>580</v>
      </c>
      <c r="E50">
        <f t="shared" si="11"/>
        <v>580</v>
      </c>
      <c r="F50" s="27">
        <f t="shared" si="5"/>
        <v>0</v>
      </c>
    </row>
    <row r="51" spans="1:6">
      <c r="A51" s="4">
        <v>9</v>
      </c>
      <c r="B51" s="13" t="s">
        <v>47</v>
      </c>
      <c r="C51">
        <f>[1]Миньківці!AO371</f>
        <v>0</v>
      </c>
      <c r="D51">
        <f>[2]Миньківці!AO371</f>
        <v>3120</v>
      </c>
      <c r="E51">
        <f t="shared" si="11"/>
        <v>3120</v>
      </c>
      <c r="F51" s="27">
        <f t="shared" si="5"/>
        <v>0</v>
      </c>
    </row>
    <row r="52" spans="1:6">
      <c r="A52" s="4">
        <v>10</v>
      </c>
      <c r="B52" s="29" t="s">
        <v>48</v>
      </c>
      <c r="C52">
        <f>[1]Миньківці!AO450</f>
        <v>0</v>
      </c>
      <c r="D52">
        <f>[2]Миньківці!AO450</f>
        <v>580</v>
      </c>
      <c r="E52">
        <f t="shared" si="11"/>
        <v>580</v>
      </c>
      <c r="F52" s="27">
        <f t="shared" si="5"/>
        <v>0</v>
      </c>
    </row>
    <row r="54" spans="1:6" ht="26.25">
      <c r="A54" s="20"/>
      <c r="B54" s="21" t="s">
        <v>49</v>
      </c>
      <c r="C54" s="22">
        <f t="shared" ref="C54:D54" si="14">C56+C65+C71</f>
        <v>145751</v>
      </c>
      <c r="D54" s="22">
        <f t="shared" si="14"/>
        <v>81442.600000000006</v>
      </c>
      <c r="E54" s="22">
        <f>E56+E65+E71</f>
        <v>227193.60000000001</v>
      </c>
      <c r="F54" s="27">
        <f t="shared" si="5"/>
        <v>0</v>
      </c>
    </row>
    <row r="56" spans="1:6" ht="30">
      <c r="A56" s="30">
        <v>1</v>
      </c>
      <c r="B56" s="31" t="s">
        <v>50</v>
      </c>
      <c r="C56" s="32">
        <f t="shared" ref="C56" si="15">SUM(C58:C63)</f>
        <v>24690</v>
      </c>
      <c r="D56" s="32">
        <f t="shared" ref="D56" si="16">SUM(D58:D63)</f>
        <v>32185.62</v>
      </c>
      <c r="E56" s="32">
        <f t="shared" ref="E56" si="17">SUM(E58:E63)</f>
        <v>56875.62</v>
      </c>
      <c r="F56" s="27">
        <f t="shared" si="5"/>
        <v>0</v>
      </c>
    </row>
    <row r="57" spans="1:6">
      <c r="B57" t="s">
        <v>16</v>
      </c>
      <c r="F57" s="27"/>
    </row>
    <row r="58" spans="1:6" ht="30">
      <c r="A58" s="4" t="s">
        <v>51</v>
      </c>
      <c r="B58" s="13" t="s">
        <v>19</v>
      </c>
      <c r="C58">
        <f>'[1]спец р'!C7+'[1]спец р'!G7</f>
        <v>0</v>
      </c>
      <c r="D58">
        <f>'[2]спец р'!C7+'[2]спец р'!G7</f>
        <v>5249.62</v>
      </c>
      <c r="E58">
        <f t="shared" ref="E58:E63" si="18">SUM(C58:D58)</f>
        <v>5249.62</v>
      </c>
      <c r="F58" s="27">
        <f t="shared" si="5"/>
        <v>0</v>
      </c>
    </row>
    <row r="59" spans="1:6">
      <c r="A59" s="4" t="s">
        <v>51</v>
      </c>
      <c r="B59" s="13" t="s">
        <v>37</v>
      </c>
      <c r="C59">
        <f>'[1]спец р'!D7+'[1]спец р'!I7</f>
        <v>24690</v>
      </c>
      <c r="D59">
        <f>'[2]спец р'!D7+'[2]спец р'!H7</f>
        <v>26936</v>
      </c>
      <c r="E59">
        <f t="shared" si="18"/>
        <v>51626</v>
      </c>
      <c r="F59" s="27">
        <f t="shared" si="5"/>
        <v>0</v>
      </c>
    </row>
    <row r="60" spans="1:6">
      <c r="A60" s="4" t="s">
        <v>51</v>
      </c>
      <c r="B60" s="13" t="s">
        <v>38</v>
      </c>
      <c r="C60">
        <f>'[1]спец р'!K7</f>
        <v>0</v>
      </c>
      <c r="D60">
        <f>'[2]спец р'!K7</f>
        <v>0</v>
      </c>
      <c r="E60">
        <f t="shared" si="18"/>
        <v>0</v>
      </c>
      <c r="F60" s="27">
        <f t="shared" si="5"/>
        <v>0</v>
      </c>
    </row>
    <row r="61" spans="1:6" ht="30">
      <c r="A61" s="4" t="s">
        <v>51</v>
      </c>
      <c r="B61" s="13" t="s">
        <v>40</v>
      </c>
      <c r="C61">
        <f>'[1]спец р'!E7+'[1]спец р'!L7</f>
        <v>0</v>
      </c>
      <c r="D61">
        <f>'[2]спец р'!E7+'[2]спец р'!L7</f>
        <v>0</v>
      </c>
      <c r="E61">
        <f t="shared" si="18"/>
        <v>0</v>
      </c>
      <c r="F61" s="27">
        <f t="shared" si="5"/>
        <v>0</v>
      </c>
    </row>
    <row r="62" spans="1:6">
      <c r="A62" s="4" t="s">
        <v>51</v>
      </c>
      <c r="B62" s="13"/>
      <c r="E62">
        <f t="shared" si="18"/>
        <v>0</v>
      </c>
      <c r="F62" s="27">
        <f t="shared" si="5"/>
        <v>0</v>
      </c>
    </row>
    <row r="63" spans="1:6" ht="30">
      <c r="A63" s="4" t="s">
        <v>51</v>
      </c>
      <c r="B63" s="13" t="s">
        <v>52</v>
      </c>
      <c r="C63">
        <f>'[1]спец р'!F7+'[1]спец р'!N7</f>
        <v>0</v>
      </c>
      <c r="D63">
        <f>'[2]спец р'!F7+'[2]спец р'!N7</f>
        <v>0</v>
      </c>
      <c r="E63">
        <f t="shared" si="18"/>
        <v>0</v>
      </c>
      <c r="F63" s="27">
        <f t="shared" si="5"/>
        <v>0</v>
      </c>
    </row>
    <row r="65" spans="1:6" ht="30">
      <c r="A65" s="30">
        <v>2</v>
      </c>
      <c r="B65" s="31" t="s">
        <v>11</v>
      </c>
      <c r="C65" s="32">
        <f t="shared" ref="C65" si="19">SUM(C67:C69)</f>
        <v>21293</v>
      </c>
      <c r="D65" s="32">
        <f t="shared" ref="D65" si="20">SUM(D67:D69)</f>
        <v>18386.98</v>
      </c>
      <c r="E65" s="32">
        <f>SUM(E67:E69)</f>
        <v>39679.980000000003</v>
      </c>
      <c r="F65" s="27">
        <f t="shared" si="5"/>
        <v>0</v>
      </c>
    </row>
    <row r="66" spans="1:6">
      <c r="B66" s="13" t="s">
        <v>16</v>
      </c>
      <c r="F66" s="27">
        <f t="shared" si="5"/>
        <v>0</v>
      </c>
    </row>
    <row r="67" spans="1:6" ht="30">
      <c r="A67" s="4" t="s">
        <v>51</v>
      </c>
      <c r="B67" s="13" t="s">
        <v>19</v>
      </c>
      <c r="C67">
        <f>'[1]спец р'!O7</f>
        <v>0</v>
      </c>
      <c r="D67">
        <f>'[2]спец р'!O7</f>
        <v>597.98</v>
      </c>
      <c r="E67">
        <f t="shared" ref="E67:E69" si="21">SUM(C67:D67)</f>
        <v>597.98</v>
      </c>
      <c r="F67" s="27">
        <f t="shared" si="5"/>
        <v>0</v>
      </c>
    </row>
    <row r="68" spans="1:6">
      <c r="A68" s="4" t="s">
        <v>51</v>
      </c>
      <c r="B68" s="13" t="s">
        <v>37</v>
      </c>
      <c r="C68">
        <f>'[1]спец р'!P7</f>
        <v>21293</v>
      </c>
      <c r="D68">
        <f>'[2]спец р'!P7</f>
        <v>17789</v>
      </c>
      <c r="E68">
        <f t="shared" si="21"/>
        <v>39082</v>
      </c>
      <c r="F68" s="27">
        <f t="shared" si="5"/>
        <v>0</v>
      </c>
    </row>
    <row r="69" spans="1:6" ht="30">
      <c r="A69" s="4" t="s">
        <v>51</v>
      </c>
      <c r="B69" s="13" t="s">
        <v>52</v>
      </c>
      <c r="C69">
        <f>'[1]спец р'!R7</f>
        <v>0</v>
      </c>
      <c r="D69">
        <f>'[2]спец р'!R7</f>
        <v>0</v>
      </c>
      <c r="E69">
        <f t="shared" si="21"/>
        <v>0</v>
      </c>
      <c r="F69" s="27">
        <f t="shared" si="5"/>
        <v>0</v>
      </c>
    </row>
    <row r="71" spans="1:6" ht="30">
      <c r="A71" s="30">
        <v>3</v>
      </c>
      <c r="B71" s="31" t="s">
        <v>13</v>
      </c>
      <c r="C71" s="32">
        <f t="shared" ref="C71:E71" si="22">C73+C103+C105+C119</f>
        <v>99768</v>
      </c>
      <c r="D71" s="32">
        <f t="shared" si="22"/>
        <v>30870</v>
      </c>
      <c r="E71" s="32">
        <f t="shared" si="22"/>
        <v>130638</v>
      </c>
      <c r="F71" s="27">
        <f t="shared" ref="F71:F121" si="23">E71-C71-D71</f>
        <v>0</v>
      </c>
    </row>
    <row r="72" spans="1:6">
      <c r="B72" s="13" t="s">
        <v>16</v>
      </c>
    </row>
    <row r="73" spans="1:6" ht="30">
      <c r="A73" s="4" t="s">
        <v>51</v>
      </c>
      <c r="B73" s="13" t="s">
        <v>52</v>
      </c>
      <c r="C73">
        <f t="shared" ref="C73" si="24">SUM(C75:C102)</f>
        <v>0</v>
      </c>
      <c r="D73">
        <f t="shared" ref="D73:E73" si="25">SUM(D75:D102)</f>
        <v>30870</v>
      </c>
      <c r="E73">
        <f t="shared" si="25"/>
        <v>30870</v>
      </c>
      <c r="F73" s="27">
        <f t="shared" si="23"/>
        <v>0</v>
      </c>
    </row>
    <row r="74" spans="1:6">
      <c r="B74" s="13" t="s">
        <v>16</v>
      </c>
      <c r="E74">
        <f t="shared" ref="E74:E118" si="26">SUM(C74:D74)</f>
        <v>0</v>
      </c>
      <c r="F74" s="27">
        <f t="shared" si="23"/>
        <v>0</v>
      </c>
    </row>
    <row r="75" spans="1:6">
      <c r="B75" s="28" t="str">
        <f>[1]ЗВЕДЕНА!B377</f>
        <v>На інклюзію ЗОШ</v>
      </c>
      <c r="C75">
        <f>[1]Миньківці!AO377</f>
        <v>0</v>
      </c>
      <c r="D75">
        <f>[2]Миньківці!AO377</f>
        <v>0</v>
      </c>
      <c r="E75">
        <f t="shared" si="26"/>
        <v>0</v>
      </c>
      <c r="F75" s="27">
        <f t="shared" si="23"/>
        <v>0</v>
      </c>
    </row>
    <row r="76" spans="1:6">
      <c r="B76" s="28" t="str">
        <f>[1]ЗВЕДЕНА!B378</f>
        <v>на інклюзію ДНЗ</v>
      </c>
      <c r="C76">
        <f>[1]Миньківці!AO378</f>
        <v>0</v>
      </c>
      <c r="D76">
        <f>[2]Миньківці!AO378</f>
        <v>0</v>
      </c>
      <c r="E76">
        <f t="shared" si="26"/>
        <v>0</v>
      </c>
      <c r="F76" s="27">
        <f t="shared" si="23"/>
        <v>0</v>
      </c>
    </row>
    <row r="77" spans="1:6">
      <c r="B77" s="28" t="str">
        <f>[1]ЗВЕДЕНА!B379</f>
        <v>НУШ мультимедійне обладнання</v>
      </c>
      <c r="C77">
        <f>[1]Миньківці!AO379</f>
        <v>0</v>
      </c>
      <c r="D77">
        <f>[2]Миньківці!AO379</f>
        <v>0</v>
      </c>
      <c r="E77">
        <f t="shared" si="26"/>
        <v>0</v>
      </c>
      <c r="F77" s="27">
        <f t="shared" si="23"/>
        <v>0</v>
      </c>
    </row>
    <row r="78" spans="1:6">
      <c r="B78" s="28" t="str">
        <f>[1]ЗВЕДЕНА!B380</f>
        <v>НУШ меблі</v>
      </c>
      <c r="C78">
        <f>[1]Миньківці!AO380</f>
        <v>0</v>
      </c>
      <c r="D78">
        <f>[2]Миньківці!AO380</f>
        <v>0</v>
      </c>
      <c r="E78">
        <f t="shared" si="26"/>
        <v>0</v>
      </c>
      <c r="F78" s="27">
        <f t="shared" si="23"/>
        <v>0</v>
      </c>
    </row>
    <row r="79" spans="1:6">
      <c r="B79" s="28" t="str">
        <f>[1]ЗВЕДЕНА!B381</f>
        <v>НУШ дидактичний матеріал</v>
      </c>
      <c r="C79">
        <f>[1]Миньківці!AO381</f>
        <v>0</v>
      </c>
      <c r="D79">
        <f>[2]Миньківці!AO381</f>
        <v>11970</v>
      </c>
      <c r="E79">
        <f t="shared" si="26"/>
        <v>11970</v>
      </c>
      <c r="F79" s="27">
        <f t="shared" si="23"/>
        <v>0</v>
      </c>
    </row>
    <row r="80" spans="1:6">
      <c r="B80" s="28">
        <f>[1]ЗВЕДЕНА!B382</f>
        <v>0</v>
      </c>
      <c r="C80">
        <f>[1]Миньківці!AO382</f>
        <v>0</v>
      </c>
      <c r="D80">
        <f>[2]Миньківці!AO382</f>
        <v>0</v>
      </c>
      <c r="E80">
        <f t="shared" si="26"/>
        <v>0</v>
      </c>
      <c r="F80" s="27">
        <f t="shared" si="23"/>
        <v>0</v>
      </c>
    </row>
    <row r="81" spans="2:6">
      <c r="B81" s="28" t="str">
        <f>[1]ЗВЕДЕНА!B383</f>
        <v>качелі-балансир</v>
      </c>
      <c r="C81">
        <f>[1]Миньківці!AO383</f>
        <v>0</v>
      </c>
      <c r="D81">
        <f>[2]Миньківці!AO383</f>
        <v>8400</v>
      </c>
      <c r="E81">
        <f t="shared" si="26"/>
        <v>8400</v>
      </c>
      <c r="F81" s="27">
        <f t="shared" si="23"/>
        <v>0</v>
      </c>
    </row>
    <row r="82" spans="2:6" ht="30">
      <c r="B82" s="28" t="str">
        <f>[1]ЗВЕДЕНА!B384</f>
        <v>литячі майданчики та спортивні тренажери</v>
      </c>
      <c r="C82">
        <f>[1]Миньківці!AO384</f>
        <v>0</v>
      </c>
      <c r="D82">
        <f>[2]Миньківці!AO384</f>
        <v>0</v>
      </c>
      <c r="E82">
        <f t="shared" si="26"/>
        <v>0</v>
      </c>
      <c r="F82" s="27">
        <f t="shared" si="23"/>
        <v>0</v>
      </c>
    </row>
    <row r="83" spans="2:6">
      <c r="B83" s="28">
        <f>[1]ЗВЕДЕНА!B385</f>
        <v>0</v>
      </c>
      <c r="C83">
        <f>[1]Миньківці!AO385</f>
        <v>0</v>
      </c>
      <c r="D83">
        <f>[2]Миньківці!AO385</f>
        <v>0</v>
      </c>
      <c r="E83">
        <f t="shared" si="26"/>
        <v>0</v>
      </c>
      <c r="F83" s="27">
        <f t="shared" si="23"/>
        <v>0</v>
      </c>
    </row>
    <row r="84" spans="2:6">
      <c r="B84" s="28">
        <f>[1]ЗВЕДЕНА!B386</f>
        <v>0</v>
      </c>
      <c r="C84">
        <f>[1]Миньківці!AO386</f>
        <v>0</v>
      </c>
      <c r="D84">
        <f>[2]Миньківці!AO386</f>
        <v>0</v>
      </c>
      <c r="E84">
        <f t="shared" si="26"/>
        <v>0</v>
      </c>
      <c r="F84" s="27">
        <f t="shared" si="23"/>
        <v>0</v>
      </c>
    </row>
    <row r="85" spans="2:6">
      <c r="B85" s="28">
        <f>[1]ЗВЕДЕНА!B387</f>
        <v>0</v>
      </c>
      <c r="C85">
        <f>[1]Миньківці!AO387</f>
        <v>0</v>
      </c>
      <c r="D85">
        <f>[2]Миньківці!AO387</f>
        <v>0</v>
      </c>
      <c r="E85">
        <f t="shared" si="26"/>
        <v>0</v>
      </c>
      <c r="F85" s="27">
        <f t="shared" si="23"/>
        <v>0</v>
      </c>
    </row>
    <row r="86" spans="2:6">
      <c r="B86" s="28">
        <f>[1]ЗВЕДЕНА!B388</f>
        <v>0</v>
      </c>
      <c r="C86">
        <f>[1]Миньківці!AO388</f>
        <v>0</v>
      </c>
      <c r="D86">
        <f>[2]Миньківці!AO388</f>
        <v>0</v>
      </c>
      <c r="E86">
        <f t="shared" si="26"/>
        <v>0</v>
      </c>
      <c r="F86" s="27">
        <f t="shared" si="23"/>
        <v>0</v>
      </c>
    </row>
    <row r="87" spans="2:6">
      <c r="B87" s="28">
        <f>[1]ЗВЕДЕНА!B389</f>
        <v>0</v>
      </c>
      <c r="C87">
        <f>[1]Миньківці!AO389</f>
        <v>0</v>
      </c>
      <c r="D87">
        <f>[2]Миньківці!AO389</f>
        <v>0</v>
      </c>
      <c r="E87">
        <f t="shared" si="26"/>
        <v>0</v>
      </c>
      <c r="F87" s="27">
        <f t="shared" si="23"/>
        <v>0</v>
      </c>
    </row>
    <row r="88" spans="2:6">
      <c r="B88" s="28">
        <f>[1]ЗВЕДЕНА!B390</f>
        <v>0</v>
      </c>
      <c r="C88">
        <f>[1]Миньківці!AO390</f>
        <v>0</v>
      </c>
      <c r="D88">
        <f>[2]Миньківці!AO390</f>
        <v>10500</v>
      </c>
      <c r="E88">
        <f t="shared" si="26"/>
        <v>10500</v>
      </c>
      <c r="F88" s="27">
        <f t="shared" si="23"/>
        <v>0</v>
      </c>
    </row>
    <row r="89" spans="2:6">
      <c r="B89" s="28">
        <f>[1]ЗВЕДЕНА!B391</f>
        <v>0</v>
      </c>
      <c r="C89">
        <f>[1]Миньківці!AO391</f>
        <v>0</v>
      </c>
      <c r="D89">
        <f>[2]Миньківці!AO391</f>
        <v>0</v>
      </c>
      <c r="E89">
        <f t="shared" si="26"/>
        <v>0</v>
      </c>
      <c r="F89" s="27">
        <f t="shared" si="23"/>
        <v>0</v>
      </c>
    </row>
    <row r="90" spans="2:6">
      <c r="B90" s="28">
        <f>[1]ЗВЕДЕНА!B392</f>
        <v>0</v>
      </c>
      <c r="C90">
        <f>[1]Миньківці!AO392</f>
        <v>0</v>
      </c>
      <c r="D90">
        <f>[2]Миньківці!AO392</f>
        <v>0</v>
      </c>
      <c r="E90">
        <f t="shared" si="26"/>
        <v>0</v>
      </c>
      <c r="F90" s="27">
        <f t="shared" si="23"/>
        <v>0</v>
      </c>
    </row>
    <row r="91" spans="2:6">
      <c r="B91" s="28">
        <f>[1]ЗВЕДЕНА!B393</f>
        <v>0</v>
      </c>
      <c r="C91">
        <f>[1]Миньківці!AO393</f>
        <v>0</v>
      </c>
      <c r="D91">
        <f>[2]Миньківці!AO393</f>
        <v>0</v>
      </c>
      <c r="E91">
        <f t="shared" si="26"/>
        <v>0</v>
      </c>
      <c r="F91" s="27">
        <f t="shared" si="23"/>
        <v>0</v>
      </c>
    </row>
    <row r="92" spans="2:6">
      <c r="B92" s="28">
        <f>[1]ЗВЕДЕНА!B394</f>
        <v>0</v>
      </c>
      <c r="C92">
        <f>[1]Миньківці!AO394</f>
        <v>0</v>
      </c>
      <c r="D92">
        <f>[2]Миньківці!AO394</f>
        <v>0</v>
      </c>
      <c r="E92">
        <f t="shared" si="26"/>
        <v>0</v>
      </c>
      <c r="F92" s="27">
        <f t="shared" si="23"/>
        <v>0</v>
      </c>
    </row>
    <row r="93" spans="2:6">
      <c r="B93" s="28">
        <f>[1]ЗВЕДЕНА!B395</f>
        <v>0</v>
      </c>
      <c r="C93">
        <f>[1]Миньківці!AO395</f>
        <v>0</v>
      </c>
      <c r="D93">
        <f>[2]Миньківці!AO395</f>
        <v>0</v>
      </c>
      <c r="E93">
        <f t="shared" si="26"/>
        <v>0</v>
      </c>
      <c r="F93" s="27">
        <f t="shared" si="23"/>
        <v>0</v>
      </c>
    </row>
    <row r="94" spans="2:6">
      <c r="B94" s="28">
        <f>[1]ЗВЕДЕНА!B396</f>
        <v>0</v>
      </c>
      <c r="C94">
        <f>[1]Миньківці!AO396</f>
        <v>0</v>
      </c>
      <c r="D94">
        <f>[2]Миньківці!AO396</f>
        <v>0</v>
      </c>
      <c r="E94">
        <f t="shared" si="26"/>
        <v>0</v>
      </c>
      <c r="F94" s="27">
        <f t="shared" si="23"/>
        <v>0</v>
      </c>
    </row>
    <row r="95" spans="2:6">
      <c r="B95" s="28">
        <f>[1]ЗВЕДЕНА!B397</f>
        <v>0</v>
      </c>
      <c r="C95">
        <f>[1]Миньківці!AO397</f>
        <v>0</v>
      </c>
      <c r="D95">
        <f>[2]Миньківці!AO397</f>
        <v>0</v>
      </c>
      <c r="E95">
        <f t="shared" si="26"/>
        <v>0</v>
      </c>
      <c r="F95" s="27">
        <f t="shared" si="23"/>
        <v>0</v>
      </c>
    </row>
    <row r="96" spans="2:6">
      <c r="B96" s="28">
        <f>[1]ЗВЕДЕНА!B398</f>
        <v>0</v>
      </c>
      <c r="C96">
        <f>[1]Миньківці!AO398</f>
        <v>0</v>
      </c>
      <c r="D96">
        <f>[2]Миньківці!AO398</f>
        <v>0</v>
      </c>
      <c r="E96">
        <f t="shared" si="26"/>
        <v>0</v>
      </c>
      <c r="F96" s="27">
        <f t="shared" si="23"/>
        <v>0</v>
      </c>
    </row>
    <row r="97" spans="1:6">
      <c r="B97" s="28" t="str">
        <f>[1]ЗВЕДЕНА!B399</f>
        <v>НУШ   меблі</v>
      </c>
      <c r="C97">
        <f>[1]Миньківці!AO399</f>
        <v>0</v>
      </c>
      <c r="D97">
        <f>[2]Миньківці!AO399</f>
        <v>0</v>
      </c>
      <c r="E97">
        <f t="shared" si="26"/>
        <v>0</v>
      </c>
      <c r="F97" s="27">
        <f t="shared" si="23"/>
        <v>0</v>
      </c>
    </row>
    <row r="98" spans="1:6">
      <c r="B98" s="28" t="str">
        <f>[1]ЗВЕДЕНА!B400</f>
        <v>НУШ   дидактичний матеріал</v>
      </c>
      <c r="C98">
        <f>[1]Миньківці!AO400</f>
        <v>0</v>
      </c>
      <c r="D98">
        <f>[2]Миньківці!AO400</f>
        <v>0</v>
      </c>
      <c r="E98">
        <f t="shared" si="26"/>
        <v>0</v>
      </c>
      <c r="F98" s="27">
        <f t="shared" si="23"/>
        <v>0</v>
      </c>
    </row>
    <row r="99" spans="1:6">
      <c r="B99" s="28" t="str">
        <f>[1]ЗВЕДЕНА!B401</f>
        <v>НУШ   комп'ютерне обладнання</v>
      </c>
      <c r="C99">
        <f>[1]Миньківці!AO401</f>
        <v>0</v>
      </c>
      <c r="D99">
        <f>[2]Миньківці!AO401</f>
        <v>0</v>
      </c>
      <c r="E99">
        <f t="shared" si="26"/>
        <v>0</v>
      </c>
      <c r="F99" s="27">
        <f t="shared" si="23"/>
        <v>0</v>
      </c>
    </row>
    <row r="100" spans="1:6" ht="30">
      <c r="B100" s="28" t="str">
        <f>[1]ЗВЕДЕНА!B402</f>
        <v xml:space="preserve">Оргтехніка, комп'ютери, мультимедійнеобладнання </v>
      </c>
      <c r="C100">
        <f>[1]Миньківці!AO402</f>
        <v>0</v>
      </c>
      <c r="D100">
        <f>[2]Миньківці!AO402</f>
        <v>0</v>
      </c>
      <c r="E100">
        <f t="shared" si="26"/>
        <v>0</v>
      </c>
      <c r="F100" s="27">
        <f t="shared" si="23"/>
        <v>0</v>
      </c>
    </row>
    <row r="101" spans="1:6">
      <c r="B101" s="28" t="str">
        <f>[1]ЗВЕДЕНА!B403</f>
        <v>Комплект дидактичного матеріалу</v>
      </c>
      <c r="C101">
        <f>[1]Миньківці!AO403</f>
        <v>0</v>
      </c>
      <c r="D101">
        <f>[2]Миньківці!AO403</f>
        <v>0</v>
      </c>
      <c r="E101">
        <f t="shared" si="26"/>
        <v>0</v>
      </c>
      <c r="F101" s="27">
        <f t="shared" si="23"/>
        <v>0</v>
      </c>
    </row>
    <row r="102" spans="1:6">
      <c r="B102" s="28"/>
    </row>
    <row r="103" spans="1:6">
      <c r="A103" s="4" t="s">
        <v>51</v>
      </c>
      <c r="B103" s="13" t="s">
        <v>53</v>
      </c>
      <c r="E103">
        <f t="shared" si="26"/>
        <v>0</v>
      </c>
      <c r="F103" s="27">
        <f t="shared" si="23"/>
        <v>0</v>
      </c>
    </row>
    <row r="104" spans="1:6">
      <c r="B104" s="13"/>
    </row>
    <row r="105" spans="1:6">
      <c r="A105" s="4" t="s">
        <v>51</v>
      </c>
      <c r="B105" s="13" t="s">
        <v>54</v>
      </c>
      <c r="C105">
        <f t="shared" ref="C105" si="27">SUM(C107:C118)</f>
        <v>99768</v>
      </c>
      <c r="D105">
        <f t="shared" ref="D105:E105" si="28">SUM(D107:D118)</f>
        <v>0</v>
      </c>
      <c r="E105">
        <f t="shared" si="28"/>
        <v>99768</v>
      </c>
      <c r="F105" s="27">
        <f t="shared" si="23"/>
        <v>0</v>
      </c>
    </row>
    <row r="106" spans="1:6">
      <c r="B106" s="13" t="s">
        <v>16</v>
      </c>
    </row>
    <row r="107" spans="1:6" ht="30">
      <c r="B107" s="28" t="str">
        <f>[1]ЗВЕДЕНА!B415</f>
        <v>ПКД КР котельні на твердому паливі Перемишельський НВК</v>
      </c>
      <c r="C107">
        <f>[1]Миньківці!AO415</f>
        <v>0</v>
      </c>
      <c r="D107">
        <f>[2]Миньківці!AO415</f>
        <v>0</v>
      </c>
      <c r="E107">
        <f t="shared" si="26"/>
        <v>0</v>
      </c>
      <c r="F107" s="27">
        <f t="shared" si="23"/>
        <v>0</v>
      </c>
    </row>
    <row r="108" spans="1:6" ht="45">
      <c r="B108" s="28" t="str">
        <f>[1]ЗВЕДЕНА!B416</f>
        <v>ПКД КР приміщень їдальні та внутрішніх інженерних мереж будівлі Перемишельського НВК</v>
      </c>
      <c r="C108">
        <f>[1]Миньківці!AO416</f>
        <v>0</v>
      </c>
      <c r="D108">
        <f>[2]Миньківці!AO416</f>
        <v>0</v>
      </c>
      <c r="E108">
        <f t="shared" si="26"/>
        <v>0</v>
      </c>
      <c r="F108" s="27">
        <f t="shared" si="23"/>
        <v>0</v>
      </c>
    </row>
    <row r="109" spans="1:6" ht="30">
      <c r="B109" s="28" t="str">
        <f>[1]ЗВЕДЕНА!B417</f>
        <v>ПКД КР приміщень харчоблоку Улашанівського НВК</v>
      </c>
      <c r="C109">
        <f>[1]Миньківці!AO417</f>
        <v>0</v>
      </c>
      <c r="D109">
        <f>[2]Миньківці!AO417</f>
        <v>0</v>
      </c>
      <c r="E109">
        <f t="shared" si="26"/>
        <v>0</v>
      </c>
      <c r="F109" s="27">
        <f t="shared" si="23"/>
        <v>0</v>
      </c>
    </row>
    <row r="110" spans="1:6" ht="30">
      <c r="B110" s="28" t="str">
        <f>[1]ЗВЕДЕНА!B418</f>
        <v>ПКД КР Іванівського НВК (заміна конструкцій сходів)</v>
      </c>
      <c r="C110">
        <f>[1]Миньківці!AO418</f>
        <v>0</v>
      </c>
      <c r="D110">
        <f>[2]Миньківці!AO418</f>
        <v>0</v>
      </c>
      <c r="E110">
        <f t="shared" si="26"/>
        <v>0</v>
      </c>
      <c r="F110" s="27">
        <f t="shared" si="23"/>
        <v>0</v>
      </c>
    </row>
    <row r="111" spans="1:6" ht="45">
      <c r="B111" s="28" t="str">
        <f>[1]ЗВЕДЕНА!B419</f>
        <v>Експертиза ПКД КР Перемишельського НВК (заміна даху та покрівлі)</v>
      </c>
      <c r="C111">
        <f>[1]Миньківці!AO419</f>
        <v>0</v>
      </c>
      <c r="D111">
        <f>[2]Миньківці!AO419</f>
        <v>0</v>
      </c>
      <c r="E111">
        <f t="shared" si="26"/>
        <v>0</v>
      </c>
      <c r="F111" s="27">
        <f t="shared" si="23"/>
        <v>0</v>
      </c>
    </row>
    <row r="112" spans="1:6" ht="75">
      <c r="B112" s="28" t="str">
        <f>[1]ЗВЕДЕНА!B420</f>
        <v>КР Хоровецького НВК "ДНЗ-ЗШ І-ІІІ ст" Славутської р/ради на вул. Перемоги, 14 в с. Хоровець Слав р-ну Хм обл. (заміна покрівлі та частини даху)</v>
      </c>
      <c r="C112">
        <f>[1]Миньківці!AO420</f>
        <v>0</v>
      </c>
      <c r="D112">
        <f>[2]Миньківці!AO420</f>
        <v>0</v>
      </c>
      <c r="E112">
        <f t="shared" si="26"/>
        <v>0</v>
      </c>
      <c r="F112" s="27">
        <f t="shared" si="23"/>
        <v>0</v>
      </c>
    </row>
    <row r="113" spans="1:6" ht="45">
      <c r="B113" s="28" t="str">
        <f>[1]ЗВЕДЕНА!B421</f>
        <v>КР Жуківського НВК "ДНЗ-СЗШ І-ІІІ ст" в с. Жуків Слав р-ну Хм обл. (утеплення зовнішніх стін)</v>
      </c>
      <c r="C113">
        <f>[1]Миньківці!AO421</f>
        <v>0</v>
      </c>
      <c r="D113">
        <f>[2]Миньківці!AO421</f>
        <v>0</v>
      </c>
      <c r="E113">
        <f t="shared" si="26"/>
        <v>0</v>
      </c>
      <c r="F113" s="27">
        <f t="shared" si="23"/>
        <v>0</v>
      </c>
    </row>
    <row r="114" spans="1:6" ht="30">
      <c r="B114" s="28" t="str">
        <f>[1]ЗВЕДЕНА!B422</f>
        <v>КР Миньковецького НВК (утеплення фасадів) ЗОШ     з 2018 року</v>
      </c>
      <c r="C114">
        <f>[1]Миньківці!AO422</f>
        <v>99768</v>
      </c>
      <c r="D114">
        <f>[2]Миньківці!AO422</f>
        <v>0</v>
      </c>
      <c r="E114">
        <f t="shared" si="26"/>
        <v>99768</v>
      </c>
      <c r="F114" s="27">
        <f t="shared" si="23"/>
        <v>0</v>
      </c>
    </row>
    <row r="115" spans="1:6" ht="30">
      <c r="B115" s="28" t="str">
        <f>[1]ЗВЕДЕНА!B423</f>
        <v>КР Жуківського НВК (заміна покрівлі будівлі школи)   з 2018 року</v>
      </c>
      <c r="C115">
        <f>[1]Миньківці!AO423</f>
        <v>0</v>
      </c>
      <c r="D115">
        <f>[2]Миньківці!AO423</f>
        <v>0</v>
      </c>
      <c r="E115">
        <f t="shared" si="26"/>
        <v>0</v>
      </c>
      <c r="F115" s="27">
        <f t="shared" si="23"/>
        <v>0</v>
      </c>
    </row>
    <row r="116" spans="1:6" ht="45">
      <c r="B116" s="28" t="str">
        <f>[1]ЗВЕДЕНА!B424</f>
        <v>ПКД КР їдальні С.Кривинського НВК (заміна покрівлі та утеплення зовнішніх стін)</v>
      </c>
      <c r="C116">
        <f>[1]Миньківці!AO424</f>
        <v>0</v>
      </c>
      <c r="D116">
        <f>[2]Миньківці!AO424</f>
        <v>0</v>
      </c>
      <c r="E116">
        <f t="shared" si="26"/>
        <v>0</v>
      </c>
      <c r="F116" s="27">
        <f t="shared" si="23"/>
        <v>0</v>
      </c>
    </row>
    <row r="117" spans="1:6" ht="45">
      <c r="B117" s="28" t="str">
        <f>[1]ЗВЕДЕНА!B425</f>
        <v>експертиза ПКД КР приміщень їдальні та внутрішніх інженерних мереж  Перемишельського НВК</v>
      </c>
      <c r="C117">
        <f>[1]Миньківці!AO425</f>
        <v>0</v>
      </c>
      <c r="D117">
        <f>[2]Миньківці!AO425</f>
        <v>0</v>
      </c>
      <c r="E117">
        <f t="shared" si="26"/>
        <v>0</v>
      </c>
      <c r="F117" s="27">
        <f t="shared" si="23"/>
        <v>0</v>
      </c>
    </row>
    <row r="118" spans="1:6" ht="45">
      <c r="B118" s="28" t="str">
        <f>[1]ЗВЕДЕНА!B426</f>
        <v>експертиза ПКД КР їдальні С.Кривинського НВК (заміна покрівлі та утепл зовн стін)</v>
      </c>
      <c r="C118">
        <f>[1]Миньківці!AO426</f>
        <v>0</v>
      </c>
      <c r="D118">
        <f>[2]Миньківці!AO426</f>
        <v>0</v>
      </c>
      <c r="E118">
        <f t="shared" si="26"/>
        <v>0</v>
      </c>
      <c r="F118" s="27">
        <f t="shared" si="23"/>
        <v>0</v>
      </c>
    </row>
    <row r="119" spans="1:6" ht="30">
      <c r="A119" s="4" t="s">
        <v>51</v>
      </c>
      <c r="B119" s="13" t="s">
        <v>55</v>
      </c>
      <c r="C119">
        <f t="shared" ref="C119" si="29">C121</f>
        <v>0</v>
      </c>
      <c r="E119">
        <f t="shared" ref="E119" si="30">E121</f>
        <v>0</v>
      </c>
      <c r="F119" s="27">
        <f t="shared" si="23"/>
        <v>0</v>
      </c>
    </row>
    <row r="120" spans="1:6">
      <c r="B120" s="13" t="s">
        <v>16</v>
      </c>
      <c r="F120" s="27">
        <f t="shared" si="23"/>
        <v>0</v>
      </c>
    </row>
    <row r="121" spans="1:6">
      <c r="B121" s="28" t="s">
        <v>56</v>
      </c>
      <c r="E121">
        <f t="shared" ref="E121" si="31">SUM(C121:D121)</f>
        <v>0</v>
      </c>
      <c r="F121" s="27">
        <f t="shared" si="2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D8" sqref="D8"/>
    </sheetView>
  </sheetViews>
  <sheetFormatPr defaultRowHeight="15"/>
  <cols>
    <col min="2" max="2" width="10.7109375" customWidth="1"/>
    <col min="3" max="3" width="12.28515625" customWidth="1"/>
    <col min="4" max="4" width="14.28515625" customWidth="1"/>
    <col min="5" max="5" width="13.28515625" customWidth="1"/>
  </cols>
  <sheetData>
    <row r="1" spans="1:9">
      <c r="A1" t="s">
        <v>61</v>
      </c>
      <c r="B1" t="s">
        <v>67</v>
      </c>
    </row>
    <row r="3" spans="1:9" ht="30">
      <c r="A3" s="13" t="s">
        <v>62</v>
      </c>
      <c r="B3" s="13" t="s">
        <v>63</v>
      </c>
      <c r="C3" s="13" t="s">
        <v>64</v>
      </c>
      <c r="D3" s="13" t="s">
        <v>65</v>
      </c>
      <c r="E3" s="13" t="s">
        <v>66</v>
      </c>
      <c r="F3" s="13"/>
      <c r="G3" s="13"/>
      <c r="H3" s="13"/>
      <c r="I3" s="13"/>
    </row>
    <row r="4" spans="1:9">
      <c r="A4">
        <v>2111</v>
      </c>
      <c r="B4">
        <v>2871032</v>
      </c>
      <c r="C4">
        <f>760840+374337+1</f>
        <v>1135178</v>
      </c>
      <c r="E4">
        <f>SUM(B4:D4)</f>
        <v>4006210</v>
      </c>
    </row>
    <row r="5" spans="1:9">
      <c r="A5">
        <v>2120</v>
      </c>
      <c r="B5">
        <v>631627</v>
      </c>
      <c r="C5">
        <f>167385+82354</f>
        <v>249739</v>
      </c>
      <c r="E5">
        <f t="shared" ref="E5:E17" si="0">SUM(B5:D5)</f>
        <v>881366</v>
      </c>
    </row>
    <row r="6" spans="1:9">
      <c r="A6">
        <v>2210</v>
      </c>
      <c r="B6">
        <v>5588</v>
      </c>
      <c r="C6">
        <f>146090+3600</f>
        <v>149690</v>
      </c>
      <c r="E6">
        <f t="shared" si="0"/>
        <v>155278</v>
      </c>
    </row>
    <row r="7" spans="1:9">
      <c r="A7">
        <v>2230</v>
      </c>
      <c r="C7">
        <f>67500+44250</f>
        <v>111750</v>
      </c>
      <c r="D7" s="36">
        <v>59550</v>
      </c>
      <c r="E7">
        <f t="shared" si="0"/>
        <v>171300</v>
      </c>
    </row>
    <row r="8" spans="1:9">
      <c r="A8">
        <v>2240</v>
      </c>
      <c r="C8">
        <v>84714</v>
      </c>
      <c r="E8">
        <f t="shared" si="0"/>
        <v>84714</v>
      </c>
    </row>
    <row r="9" spans="1:9">
      <c r="A9">
        <v>2250</v>
      </c>
      <c r="C9">
        <f>14480+2960</f>
        <v>17440</v>
      </c>
      <c r="E9">
        <f t="shared" si="0"/>
        <v>17440</v>
      </c>
    </row>
    <row r="10" spans="1:9">
      <c r="A10">
        <v>2271</v>
      </c>
      <c r="E10">
        <f t="shared" si="0"/>
        <v>0</v>
      </c>
    </row>
    <row r="11" spans="1:9">
      <c r="A11">
        <v>2272</v>
      </c>
      <c r="E11">
        <f t="shared" si="0"/>
        <v>0</v>
      </c>
    </row>
    <row r="12" spans="1:9">
      <c r="A12">
        <v>2273</v>
      </c>
      <c r="C12">
        <f>50779+24662</f>
        <v>75441</v>
      </c>
      <c r="E12">
        <f t="shared" si="0"/>
        <v>75441</v>
      </c>
    </row>
    <row r="13" spans="1:9">
      <c r="A13">
        <v>2274</v>
      </c>
      <c r="C13">
        <v>64625</v>
      </c>
      <c r="E13">
        <f t="shared" si="0"/>
        <v>64625</v>
      </c>
    </row>
    <row r="14" spans="1:9">
      <c r="A14">
        <v>2275</v>
      </c>
      <c r="C14">
        <v>125400</v>
      </c>
      <c r="E14">
        <f t="shared" si="0"/>
        <v>125400</v>
      </c>
    </row>
    <row r="15" spans="1:9">
      <c r="A15">
        <v>2282</v>
      </c>
      <c r="C15">
        <v>640</v>
      </c>
      <c r="E15">
        <f t="shared" si="0"/>
        <v>640</v>
      </c>
    </row>
    <row r="16" spans="1:9">
      <c r="A16">
        <v>2730</v>
      </c>
      <c r="C16">
        <v>3600</v>
      </c>
      <c r="E16">
        <f t="shared" si="0"/>
        <v>3600</v>
      </c>
    </row>
    <row r="17" spans="1:5">
      <c r="A17">
        <v>2800</v>
      </c>
      <c r="C17">
        <v>600</v>
      </c>
      <c r="E17">
        <f t="shared" si="0"/>
        <v>600</v>
      </c>
    </row>
    <row r="20" spans="1:5">
      <c r="B20">
        <f t="shared" ref="B20:D20" si="1">SUM(B4:B19)</f>
        <v>3508247</v>
      </c>
      <c r="C20">
        <f t="shared" si="1"/>
        <v>2018817</v>
      </c>
      <c r="D20">
        <f t="shared" si="1"/>
        <v>59550</v>
      </c>
      <c r="E20">
        <f>SUM(E4:E19)</f>
        <v>5586614</v>
      </c>
    </row>
    <row r="21" spans="1:5">
      <c r="E21">
        <f>3559026+1371249+596789</f>
        <v>5527064</v>
      </c>
    </row>
    <row r="22" spans="1:5">
      <c r="E22">
        <f>E21-E20</f>
        <v>-59550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5" sqref="E15"/>
    </sheetView>
  </sheetViews>
  <sheetFormatPr defaultRowHeight="15"/>
  <cols>
    <col min="1" max="1" width="7" customWidth="1"/>
    <col min="2" max="2" width="40" style="13" customWidth="1"/>
    <col min="3" max="3" width="11.5703125" style="13" customWidth="1"/>
    <col min="4" max="4" width="22.5703125" style="13" customWidth="1"/>
    <col min="5" max="5" width="17.42578125" customWidth="1"/>
  </cols>
  <sheetData>
    <row r="1" spans="1:9">
      <c r="C1" s="13" t="s">
        <v>68</v>
      </c>
      <c r="D1" s="37">
        <f>'2019 рік'!E4+'2019 рік'!E5-'Розділ 3 паспорт'!D8</f>
        <v>0</v>
      </c>
      <c r="E1" s="38">
        <f>'2020 рік'!E20-'Розділ 3 паспорт'!E9</f>
        <v>0</v>
      </c>
    </row>
    <row r="4" spans="1:9">
      <c r="B4" s="13" t="s">
        <v>69</v>
      </c>
      <c r="D4" s="43" t="s">
        <v>67</v>
      </c>
      <c r="E4" s="43"/>
    </row>
    <row r="5" spans="1:9">
      <c r="D5" s="6" t="s">
        <v>70</v>
      </c>
      <c r="E5" s="6" t="s">
        <v>61</v>
      </c>
    </row>
    <row r="6" spans="1:9">
      <c r="A6" t="s">
        <v>71</v>
      </c>
      <c r="B6" s="13" t="s">
        <v>72</v>
      </c>
    </row>
    <row r="7" spans="1:9" ht="30">
      <c r="A7" t="s">
        <v>73</v>
      </c>
      <c r="B7" s="13" t="s">
        <v>74</v>
      </c>
    </row>
    <row r="8" spans="1:9">
      <c r="B8" s="28" t="s">
        <v>75</v>
      </c>
      <c r="C8" s="28"/>
      <c r="D8" s="13">
        <f>D16+D35</f>
        <v>4892511.09</v>
      </c>
      <c r="H8">
        <f>D8-D11</f>
        <v>0</v>
      </c>
      <c r="I8">
        <f>E9-E12</f>
        <v>0</v>
      </c>
    </row>
    <row r="9" spans="1:9">
      <c r="B9" s="28" t="s">
        <v>76</v>
      </c>
      <c r="C9" s="28"/>
      <c r="E9">
        <f>E16+E35</f>
        <v>5586614</v>
      </c>
    </row>
    <row r="10" spans="1:9" ht="30">
      <c r="A10" s="39" t="s">
        <v>77</v>
      </c>
      <c r="B10" s="13" t="s">
        <v>78</v>
      </c>
    </row>
    <row r="11" spans="1:9">
      <c r="B11" s="28" t="s">
        <v>75</v>
      </c>
      <c r="C11" s="28"/>
      <c r="D11" s="13">
        <f>SUM(D13:D15)</f>
        <v>4892511.09</v>
      </c>
      <c r="E11" s="13"/>
    </row>
    <row r="12" spans="1:9">
      <c r="B12" s="28" t="s">
        <v>79</v>
      </c>
      <c r="C12" s="28"/>
      <c r="E12">
        <f>SUM(E13:E15)</f>
        <v>5586614</v>
      </c>
    </row>
    <row r="13" spans="1:9">
      <c r="B13" s="13" t="s">
        <v>80</v>
      </c>
      <c r="D13" s="26">
        <f>988185.34+1895836.86+10882+118619</f>
        <v>3013523.2</v>
      </c>
      <c r="E13">
        <f>'2020 рік'!B20</f>
        <v>3508247</v>
      </c>
    </row>
    <row r="14" spans="1:9">
      <c r="B14" s="13" t="s">
        <v>81</v>
      </c>
      <c r="D14" s="26">
        <f>804570+1107363.13+0.16-10882-118619</f>
        <v>1782432.2899999998</v>
      </c>
      <c r="E14">
        <f>'2020 рік'!C20</f>
        <v>2018817</v>
      </c>
    </row>
    <row r="15" spans="1:9">
      <c r="B15" s="13" t="s">
        <v>82</v>
      </c>
      <c r="D15" s="26">
        <f>'2019 рік'!E6+'2019 рік'!E12</f>
        <v>96555.599999999991</v>
      </c>
      <c r="E15" s="24">
        <f>'2020 рік'!D20</f>
        <v>59550</v>
      </c>
    </row>
    <row r="16" spans="1:9" ht="45">
      <c r="A16" s="40" t="s">
        <v>83</v>
      </c>
      <c r="B16" s="41" t="s">
        <v>84</v>
      </c>
      <c r="C16" s="41"/>
      <c r="D16" s="41">
        <f>D17</f>
        <v>4761873.09</v>
      </c>
      <c r="E16" s="41">
        <f>E17</f>
        <v>5586614</v>
      </c>
      <c r="F16" s="40"/>
      <c r="G16" s="40"/>
      <c r="H16" s="42"/>
    </row>
    <row r="17" spans="1:5" ht="45">
      <c r="A17" t="s">
        <v>85</v>
      </c>
      <c r="B17" s="13" t="s">
        <v>86</v>
      </c>
      <c r="D17" s="13">
        <f>D18+D21+D27</f>
        <v>4761873.09</v>
      </c>
      <c r="E17" s="13">
        <f>E18+E21+E27</f>
        <v>5586614</v>
      </c>
    </row>
    <row r="18" spans="1:5" ht="30">
      <c r="B18" s="13" t="s">
        <v>87</v>
      </c>
      <c r="D18" s="13">
        <f>SUM(D19:D20)</f>
        <v>3993970.15</v>
      </c>
      <c r="E18" s="13">
        <f>SUM(E19:E20)</f>
        <v>4887576</v>
      </c>
    </row>
    <row r="19" spans="1:5">
      <c r="C19" s="13" t="s">
        <v>88</v>
      </c>
      <c r="D19" s="13">
        <f>'2019 рік'!E20</f>
        <v>3243568.34</v>
      </c>
      <c r="E19">
        <f>'2020 рік'!E4</f>
        <v>4006210</v>
      </c>
    </row>
    <row r="20" spans="1:5">
      <c r="C20" s="13" t="s">
        <v>89</v>
      </c>
      <c r="D20" s="13">
        <f>'2019 рік'!E21</f>
        <v>750401.80999999994</v>
      </c>
      <c r="E20">
        <f>'2020 рік'!E5</f>
        <v>881366</v>
      </c>
    </row>
    <row r="21" spans="1:5" ht="30">
      <c r="B21" s="13" t="s">
        <v>90</v>
      </c>
      <c r="D21" s="13">
        <f>SUM(D22:D26)</f>
        <v>227695.46</v>
      </c>
      <c r="E21" s="13">
        <f>SUM(E22:E26)</f>
        <v>265466</v>
      </c>
    </row>
    <row r="22" spans="1:5">
      <c r="C22" s="13" t="s">
        <v>41</v>
      </c>
      <c r="D22" s="13">
        <f>'2019 рік'!E45</f>
        <v>0</v>
      </c>
      <c r="E22">
        <f>'2020 рік'!E10</f>
        <v>0</v>
      </c>
    </row>
    <row r="23" spans="1:5">
      <c r="C23" s="13" t="s">
        <v>42</v>
      </c>
      <c r="D23" s="13">
        <f>'2019 рік'!E46</f>
        <v>0</v>
      </c>
      <c r="E23">
        <f>'2020 рік'!E11</f>
        <v>0</v>
      </c>
    </row>
    <row r="24" spans="1:5">
      <c r="C24" s="13" t="s">
        <v>43</v>
      </c>
      <c r="D24" s="13">
        <f>'2019 рік'!E47</f>
        <v>66422.09</v>
      </c>
      <c r="E24">
        <f>'2020 рік'!E12</f>
        <v>75441</v>
      </c>
    </row>
    <row r="25" spans="1:5">
      <c r="C25" s="13" t="s">
        <v>44</v>
      </c>
      <c r="D25" s="13">
        <f>'2019 рік'!E48</f>
        <v>87373.37</v>
      </c>
      <c r="E25">
        <f>'2020 рік'!E13</f>
        <v>64625</v>
      </c>
    </row>
    <row r="26" spans="1:5">
      <c r="C26" s="13" t="s">
        <v>45</v>
      </c>
      <c r="D26" s="13">
        <f>'2019 рік'!E49</f>
        <v>73900</v>
      </c>
      <c r="E26">
        <f>'2020 рік'!E14</f>
        <v>125400</v>
      </c>
    </row>
    <row r="27" spans="1:5">
      <c r="B27" s="13" t="s">
        <v>48</v>
      </c>
      <c r="D27" s="13">
        <f>SUM(D28:D34)</f>
        <v>540207.48</v>
      </c>
      <c r="E27" s="13">
        <f>SUM(E28:E34)</f>
        <v>433572</v>
      </c>
    </row>
    <row r="28" spans="1:5">
      <c r="C28" s="13" t="s">
        <v>91</v>
      </c>
      <c r="D28" s="13">
        <f>'2019 рік'!E22+'2019 рік'!E58+'2019 рік'!E67</f>
        <v>125263.69</v>
      </c>
      <c r="E28">
        <f>'2020 рік'!E6</f>
        <v>155278</v>
      </c>
    </row>
    <row r="29" spans="1:5">
      <c r="C29" s="13" t="s">
        <v>92</v>
      </c>
      <c r="D29" s="13">
        <f>'2019 рік'!E41+'2019 рік'!E59+'2019 рік'!E68</f>
        <v>196179.04</v>
      </c>
      <c r="E29">
        <f>'2020 рік'!E7</f>
        <v>171300</v>
      </c>
    </row>
    <row r="30" spans="1:5">
      <c r="C30" s="13" t="s">
        <v>93</v>
      </c>
      <c r="D30" s="13">
        <f>'2019 рік'!E42</f>
        <v>200376.25999999998</v>
      </c>
      <c r="E30">
        <f>'2020 рік'!E8</f>
        <v>84714</v>
      </c>
    </row>
    <row r="31" spans="1:5">
      <c r="C31" s="13" t="s">
        <v>94</v>
      </c>
      <c r="D31" s="13">
        <f>'2019 рік'!E43</f>
        <v>14108.489999999998</v>
      </c>
      <c r="E31">
        <f>'2020 рік'!E9</f>
        <v>17440</v>
      </c>
    </row>
    <row r="32" spans="1:5">
      <c r="C32" s="13" t="s">
        <v>95</v>
      </c>
      <c r="D32" s="13">
        <f>'2019 рік'!E50</f>
        <v>580</v>
      </c>
      <c r="E32">
        <f>'2020 рік'!E15</f>
        <v>640</v>
      </c>
    </row>
    <row r="33" spans="1:8">
      <c r="C33" s="13" t="s">
        <v>96</v>
      </c>
      <c r="D33" s="13">
        <f>'2019 рік'!E51</f>
        <v>3120</v>
      </c>
      <c r="E33">
        <f>'2020 рік'!E16</f>
        <v>3600</v>
      </c>
    </row>
    <row r="34" spans="1:8">
      <c r="C34" s="13" t="s">
        <v>97</v>
      </c>
      <c r="D34" s="13">
        <f>'2019 рік'!E52</f>
        <v>580</v>
      </c>
      <c r="E34">
        <f>'2020 рік'!E17</f>
        <v>600</v>
      </c>
    </row>
    <row r="35" spans="1:8" ht="30">
      <c r="A35" s="40" t="s">
        <v>98</v>
      </c>
      <c r="B35" s="41" t="s">
        <v>99</v>
      </c>
      <c r="C35" s="41"/>
      <c r="D35" s="41">
        <f>SUM(D36:D39)</f>
        <v>130638</v>
      </c>
      <c r="E35" s="41">
        <f>SUM(E36:E39)</f>
        <v>0</v>
      </c>
      <c r="F35" s="40"/>
      <c r="G35" s="40"/>
      <c r="H35" s="40"/>
    </row>
    <row r="36" spans="1:8">
      <c r="B36" s="28" t="s">
        <v>100</v>
      </c>
      <c r="C36" s="13" t="s">
        <v>101</v>
      </c>
      <c r="D36" s="13">
        <f>'2019 рік'!E73</f>
        <v>30870</v>
      </c>
    </row>
    <row r="37" spans="1:8">
      <c r="B37" s="28" t="s">
        <v>102</v>
      </c>
      <c r="C37" s="13" t="s">
        <v>103</v>
      </c>
      <c r="D37" s="13">
        <f>'2019 рік'!E103</f>
        <v>0</v>
      </c>
    </row>
    <row r="38" spans="1:8">
      <c r="B38" s="28" t="s">
        <v>104</v>
      </c>
      <c r="C38" s="13" t="s">
        <v>105</v>
      </c>
      <c r="D38" s="13">
        <f>'2019 рік'!E119</f>
        <v>0</v>
      </c>
    </row>
    <row r="39" spans="1:8">
      <c r="B39" s="28" t="s">
        <v>106</v>
      </c>
      <c r="C39" s="13" t="s">
        <v>107</v>
      </c>
      <c r="D39" s="13">
        <f>'2019 рік'!E105</f>
        <v>99768</v>
      </c>
    </row>
  </sheetData>
  <mergeCells count="1"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C1" sqref="C1:L1048576"/>
    </sheetView>
  </sheetViews>
  <sheetFormatPr defaultRowHeight="15"/>
  <cols>
    <col min="1" max="1" width="28.7109375" customWidth="1"/>
    <col min="2" max="2" width="10.28515625" bestFit="1" customWidth="1"/>
  </cols>
  <sheetData>
    <row r="1" spans="1:2">
      <c r="A1" t="s">
        <v>108</v>
      </c>
    </row>
    <row r="2" spans="1:2">
      <c r="B2" t="s">
        <v>1</v>
      </c>
    </row>
    <row r="4" spans="1:2">
      <c r="A4" t="s">
        <v>109</v>
      </c>
      <c r="B4">
        <f t="shared" ref="B4" si="0">B6+B7</f>
        <v>42.72</v>
      </c>
    </row>
    <row r="5" spans="1:2">
      <c r="A5" s="14" t="s">
        <v>110</v>
      </c>
    </row>
    <row r="6" spans="1:2">
      <c r="A6" t="s">
        <v>111</v>
      </c>
      <c r="B6">
        <f>14+2</f>
        <v>16</v>
      </c>
    </row>
    <row r="7" spans="1:2">
      <c r="A7" t="s">
        <v>112</v>
      </c>
      <c r="B7">
        <f t="shared" ref="B7" si="1">B9+B10+B11+B12</f>
        <v>26.72</v>
      </c>
    </row>
    <row r="8" spans="1:2">
      <c r="A8" t="s">
        <v>113</v>
      </c>
    </row>
    <row r="9" spans="1:2">
      <c r="A9" s="14" t="s">
        <v>114</v>
      </c>
      <c r="B9">
        <v>17.72</v>
      </c>
    </row>
    <row r="10" spans="1:2">
      <c r="A10" s="14" t="s">
        <v>115</v>
      </c>
      <c r="B10">
        <f>2.25+0.5</f>
        <v>2.75</v>
      </c>
    </row>
    <row r="11" spans="1:2">
      <c r="A11" s="14" t="s">
        <v>116</v>
      </c>
    </row>
    <row r="12" spans="1:2" ht="30">
      <c r="A12" s="28" t="s">
        <v>117</v>
      </c>
      <c r="B12">
        <f>0.75+1+1.5+0.5+1+0.5+1</f>
        <v>6.25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2019 рік</vt:lpstr>
      <vt:lpstr>2020 рік</vt:lpstr>
      <vt:lpstr>Розділ 3 паспорт</vt:lpstr>
      <vt:lpstr>штатна чисельність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Ларіса</dc:creator>
  <cp:lastModifiedBy>Ларіса</cp:lastModifiedBy>
  <dcterms:created xsi:type="dcterms:W3CDTF">2020-02-07T14:39:04Z</dcterms:created>
  <dcterms:modified xsi:type="dcterms:W3CDTF">2020-02-07T18:08:22Z</dcterms:modified>
</cp:coreProperties>
</file>