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 activeTab="10"/>
  </bookViews>
  <sheets>
    <sheet name="січень" sheetId="12" r:id="rId1"/>
    <sheet name="лютий" sheetId="13" r:id="rId2"/>
    <sheet name="березень" sheetId="14" r:id="rId3"/>
    <sheet name="квітень " sheetId="15" r:id="rId4"/>
    <sheet name="травень " sheetId="16" r:id="rId5"/>
    <sheet name="чевень" sheetId="17" r:id="rId6"/>
    <sheet name="липень" sheetId="18" r:id="rId7"/>
    <sheet name="серпень" sheetId="19" r:id="rId8"/>
    <sheet name="вересень" sheetId="20" r:id="rId9"/>
    <sheet name="жовтень" sheetId="21" r:id="rId10"/>
    <sheet name="листопад " sheetId="22" r:id="rId1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22"/>
  <c r="E21"/>
  <c r="B21"/>
  <c r="D21"/>
  <c r="C21"/>
  <c r="D9" i="21"/>
  <c r="D8"/>
  <c r="B21" l="1"/>
  <c r="E21"/>
  <c r="H21"/>
  <c r="C9"/>
  <c r="C21" s="1"/>
  <c r="C8"/>
  <c r="D21" l="1"/>
  <c r="D8" i="20"/>
  <c r="D21" s="1"/>
  <c r="C10"/>
  <c r="C12"/>
  <c r="H21"/>
  <c r="E21"/>
  <c r="B21"/>
  <c r="C13"/>
  <c r="C21"/>
  <c r="C11" i="19"/>
  <c r="H22"/>
  <c r="E22"/>
  <c r="D22"/>
  <c r="C22"/>
  <c r="B22"/>
  <c r="C14"/>
  <c r="C13" i="18"/>
  <c r="C10"/>
  <c r="C9"/>
  <c r="H21"/>
  <c r="E21"/>
  <c r="D21"/>
  <c r="B21"/>
  <c r="C13" i="17"/>
  <c r="C21" i="18" l="1"/>
  <c r="C10" i="17"/>
  <c r="C12"/>
  <c r="H21"/>
  <c r="E21"/>
  <c r="B21"/>
  <c r="D21"/>
  <c r="C13" i="16"/>
  <c r="C12"/>
  <c r="C10"/>
  <c r="C8"/>
  <c r="D9"/>
  <c r="D8"/>
  <c r="H21"/>
  <c r="E21"/>
  <c r="D21"/>
  <c r="B21"/>
  <c r="C8" i="15"/>
  <c r="C21" i="17" l="1"/>
  <c r="C21" i="16"/>
  <c r="C9" i="15"/>
  <c r="C21"/>
  <c r="C13"/>
  <c r="C10"/>
  <c r="H21"/>
  <c r="E21"/>
  <c r="D21"/>
  <c r="B21"/>
  <c r="K28" i="14" l="1"/>
  <c r="H21"/>
  <c r="E21"/>
  <c r="D21"/>
  <c r="B21"/>
  <c r="C13" i="13"/>
  <c r="C21" s="1"/>
  <c r="C10"/>
  <c r="H21"/>
  <c r="E21"/>
  <c r="D21"/>
  <c r="B21"/>
  <c r="H21" i="12"/>
  <c r="E21"/>
  <c r="D21"/>
  <c r="C21"/>
  <c r="B21"/>
  <c r="C21" i="14" l="1"/>
</calcChain>
</file>

<file path=xl/sharedStrings.xml><?xml version="1.0" encoding="utf-8"?>
<sst xmlns="http://schemas.openxmlformats.org/spreadsheetml/2006/main" count="228" uniqueCount="36">
  <si>
    <t>кекв</t>
  </si>
  <si>
    <t>всйого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</si>
  <si>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</si>
  <si>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</si>
  <si>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</si>
  <si>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</si>
  <si>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</si>
  <si>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</si>
  <si>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Відрядні</t>
  </si>
  <si>
    <t>Паливо</t>
  </si>
  <si>
    <t xml:space="preserve">по Шепетинській гімназії </t>
  </si>
  <si>
    <t>Навчання</t>
  </si>
  <si>
    <t>Електроенергія</t>
  </si>
  <si>
    <t>Меблі (НУШ)</t>
  </si>
  <si>
    <t>Оргтехніка (НУШ)</t>
  </si>
  <si>
    <t>Дидактика(НУШ)</t>
  </si>
  <si>
    <t>виконавець Юлія ЛОГЕТКО  тел. 0972680967</t>
  </si>
  <si>
    <t>Директор                                                                Володимир БІЛИК</t>
  </si>
  <si>
    <t xml:space="preserve">                ЗВІТ</t>
  </si>
  <si>
    <t>111031 (субв.)</t>
  </si>
  <si>
    <t>про використання коштів за січень 2023 р.</t>
  </si>
  <si>
    <t>01.02.2023 року</t>
  </si>
  <si>
    <t>про використання коштів за лютий 2023 р.</t>
  </si>
  <si>
    <t>Оргтехніка (бюдж.розв)</t>
  </si>
  <si>
    <t>про використання коштів за березень 2023 р.</t>
  </si>
  <si>
    <t xml:space="preserve">                                                               ЗВІТ</t>
  </si>
  <si>
    <t>всього</t>
  </si>
  <si>
    <t>про використання коштів за квітень 2023 р.</t>
  </si>
  <si>
    <t>про використання коштів за травень 2023 р.</t>
  </si>
  <si>
    <t>про використання коштів за червень 2023 р.</t>
  </si>
  <si>
    <t>про використання коштів за липень 2023 р.</t>
  </si>
  <si>
    <t>Оргтехніка (бюдж.розвитку)</t>
  </si>
  <si>
    <t>про використання коштів за серпень 2023 р.</t>
  </si>
  <si>
    <t>про використання коштів за вересень 2023 р.</t>
  </si>
  <si>
    <t>про використання коштів за жовтень 2023 р.</t>
  </si>
  <si>
    <t>про використання коштів за листопад 2023 р.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</si>
</sst>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3" fontId="2" fillId="0" borderId="1" xfId="0" applyNumberFormat="1" applyFont="1" applyBorder="1"/>
    <xf numFmtId="4" fontId="2" fillId="0" borderId="1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" fontId="6" fillId="2" borderId="1" xfId="0" applyNumberFormat="1" applyFont="1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C21" sqref="C21:D21"/>
    </sheetView>
  </sheetViews>
  <sheetFormatPr defaultRowHeight="13.8"/>
  <cols>
    <col min="1" max="1" width="20.21875" customWidth="1"/>
    <col min="2" max="2" width="21.88671875" customWidth="1"/>
    <col min="3" max="3" width="17.6640625" customWidth="1"/>
    <col min="4" max="4" width="18.109375" customWidth="1"/>
    <col min="5" max="5" width="8.88671875" customWidth="1"/>
    <col min="8" max="8" width="19.109375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20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13"/>
      <c r="G6" s="13"/>
      <c r="H6" s="69"/>
    </row>
    <row r="7" spans="1:8" ht="16.8">
      <c r="A7" s="68"/>
      <c r="B7" s="68"/>
      <c r="C7" s="69"/>
      <c r="D7" s="71"/>
      <c r="E7" s="73"/>
      <c r="F7" s="14"/>
      <c r="G7" s="14"/>
      <c r="H7" s="69"/>
    </row>
    <row r="8" spans="1:8" ht="16.8">
      <c r="A8" s="2">
        <v>2111</v>
      </c>
      <c r="B8" s="2" t="s">
        <v>2</v>
      </c>
      <c r="C8" s="10">
        <v>112655.36</v>
      </c>
      <c r="D8" s="11">
        <v>196330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2">
        <v>30801.74</v>
      </c>
      <c r="D9" s="11">
        <v>43190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2">
        <v>884.4</v>
      </c>
      <c r="D10" s="1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2"/>
      <c r="D11" s="1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2"/>
      <c r="D12" s="1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2">
        <v>393.37</v>
      </c>
      <c r="D13" s="1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2"/>
      <c r="D14" s="1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2"/>
      <c r="D15" s="1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2"/>
      <c r="D16" s="12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2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2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2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2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144734.87</v>
      </c>
      <c r="D21" s="12">
        <f>SUM(D8:D20)</f>
        <v>239520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64" t="s">
        <v>17</v>
      </c>
      <c r="C26" s="64"/>
      <c r="D26" s="64"/>
      <c r="E26" s="64"/>
      <c r="F26" s="64"/>
      <c r="G26" s="64"/>
      <c r="H26" s="64"/>
    </row>
    <row r="27" spans="1:8">
      <c r="A27" s="3"/>
      <c r="B27" s="64"/>
      <c r="C27" s="64"/>
      <c r="D27" s="64"/>
      <c r="E27" s="64"/>
      <c r="F27" s="64"/>
      <c r="G27" s="64"/>
      <c r="H27" s="64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1" max="1" width="11.5546875" customWidth="1"/>
    <col min="2" max="2" width="29.109375" customWidth="1"/>
    <col min="3" max="3" width="13.88671875" customWidth="1"/>
    <col min="4" max="4" width="14.21875" customWidth="1"/>
  </cols>
  <sheetData>
    <row r="2" spans="1:8" ht="15.6">
      <c r="B2" s="74" t="s">
        <v>18</v>
      </c>
      <c r="C2" s="74"/>
      <c r="D2" s="74"/>
      <c r="E2" s="74"/>
      <c r="F2" s="74"/>
      <c r="G2" s="57"/>
      <c r="H2" s="57"/>
    </row>
    <row r="3" spans="1:8" ht="15.6">
      <c r="A3" s="66" t="s">
        <v>34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54"/>
      <c r="G6" s="54"/>
      <c r="H6" s="69"/>
    </row>
    <row r="7" spans="1:8" ht="16.8">
      <c r="A7" s="68"/>
      <c r="B7" s="68"/>
      <c r="C7" s="69"/>
      <c r="D7" s="71"/>
      <c r="E7" s="73"/>
      <c r="F7" s="55"/>
      <c r="G7" s="55"/>
      <c r="H7" s="69"/>
    </row>
    <row r="8" spans="1:8" ht="16.8">
      <c r="A8" s="2">
        <v>2111</v>
      </c>
      <c r="B8" s="2" t="s">
        <v>2</v>
      </c>
      <c r="C8" s="60">
        <f>21091.75+74955.91</f>
        <v>96047.66</v>
      </c>
      <c r="D8" s="60">
        <f>119769.34+102053</f>
        <v>221822.34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60">
        <f>24774.19+4640.19</f>
        <v>29414.379999999997</v>
      </c>
      <c r="D9" s="60">
        <f>20762.32+22451.66</f>
        <v>43213.979999999996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61">
        <v>76323.67</v>
      </c>
      <c r="D10" s="53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61"/>
      <c r="D11" s="53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61">
        <v>21511.57</v>
      </c>
      <c r="D12" s="53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61">
        <v>6551.33</v>
      </c>
      <c r="D13" s="53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61">
        <v>2400</v>
      </c>
      <c r="D14" s="53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61"/>
      <c r="D15" s="53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61">
        <v>7545.74</v>
      </c>
      <c r="D16" s="53"/>
      <c r="E16" s="2"/>
      <c r="F16" s="2"/>
      <c r="G16" s="2"/>
      <c r="H16" s="2">
        <v>0</v>
      </c>
    </row>
    <row r="17" spans="1:8" ht="16.8">
      <c r="A17" s="2">
        <v>2275</v>
      </c>
      <c r="B17" s="43" t="s">
        <v>9</v>
      </c>
      <c r="C17" s="62"/>
      <c r="D17" s="53"/>
      <c r="E17" s="2"/>
      <c r="F17" s="2"/>
      <c r="G17" s="2"/>
      <c r="H17" s="2"/>
    </row>
    <row r="18" spans="1:8" ht="16.8">
      <c r="A18" s="2">
        <v>2210</v>
      </c>
      <c r="B18" s="44" t="s">
        <v>13</v>
      </c>
      <c r="C18" s="53"/>
      <c r="D18" s="53"/>
      <c r="E18" s="2"/>
      <c r="F18" s="2"/>
      <c r="G18" s="2"/>
      <c r="H18" s="2"/>
    </row>
    <row r="19" spans="1:8" ht="16.8">
      <c r="A19" s="2">
        <v>3110</v>
      </c>
      <c r="B19" s="44" t="s">
        <v>31</v>
      </c>
      <c r="C19" s="45"/>
      <c r="D19" s="53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53"/>
      <c r="E20" s="2"/>
      <c r="F20" s="2"/>
      <c r="G20" s="2"/>
      <c r="H20" s="2"/>
    </row>
    <row r="21" spans="1:8" ht="16.8">
      <c r="A21" s="2" t="s">
        <v>26</v>
      </c>
      <c r="B21" s="2">
        <f>SUM(B8:B20)</f>
        <v>0</v>
      </c>
      <c r="C21" s="2">
        <f>SUM(C8:C20)</f>
        <v>239794.35</v>
      </c>
      <c r="D21" s="53">
        <f>SUM(D8:D20)</f>
        <v>265036.32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63" t="s">
        <v>17</v>
      </c>
      <c r="C26" s="63"/>
      <c r="D26" s="63"/>
      <c r="E26" s="63"/>
      <c r="F26" s="63"/>
      <c r="G26" s="63"/>
      <c r="H26" s="63"/>
    </row>
    <row r="27" spans="1:8">
      <c r="A27" s="3"/>
      <c r="B27" s="63"/>
      <c r="C27" s="63"/>
      <c r="D27" s="63"/>
      <c r="E27" s="63"/>
      <c r="F27" s="63"/>
      <c r="G27" s="63"/>
      <c r="H27" s="63"/>
    </row>
  </sheetData>
  <mergeCells count="10">
    <mergeCell ref="B2:F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D6" sqref="D6:D7"/>
    </sheetView>
  </sheetViews>
  <sheetFormatPr defaultRowHeight="13.8"/>
  <cols>
    <col min="1" max="1" width="10.109375" customWidth="1"/>
    <col min="2" max="2" width="25.77734375" customWidth="1"/>
    <col min="3" max="3" width="12.77734375" customWidth="1"/>
    <col min="4" max="4" width="14.77734375" customWidth="1"/>
    <col min="5" max="5" width="13.5546875" customWidth="1"/>
  </cols>
  <sheetData>
    <row r="2" spans="1:8" ht="15.6">
      <c r="B2" s="74" t="s">
        <v>18</v>
      </c>
      <c r="C2" s="74"/>
      <c r="D2" s="74"/>
      <c r="E2" s="74"/>
      <c r="F2" s="74"/>
      <c r="G2" s="57"/>
      <c r="H2" s="57"/>
    </row>
    <row r="3" spans="1:8" ht="15.6">
      <c r="A3" s="66" t="s">
        <v>35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76">
        <v>111021</v>
      </c>
      <c r="D6" s="82" t="s">
        <v>19</v>
      </c>
      <c r="E6" s="72">
        <v>111061</v>
      </c>
      <c r="F6" s="58"/>
      <c r="G6" s="58"/>
      <c r="H6" s="69"/>
    </row>
    <row r="7" spans="1:8" ht="16.8">
      <c r="A7" s="68"/>
      <c r="B7" s="68"/>
      <c r="C7" s="76"/>
      <c r="D7" s="83"/>
      <c r="E7" s="73"/>
      <c r="F7" s="59"/>
      <c r="G7" s="59"/>
      <c r="H7" s="69"/>
    </row>
    <row r="8" spans="1:8" ht="16.8">
      <c r="A8" s="2">
        <v>2111</v>
      </c>
      <c r="B8" s="2" t="s">
        <v>2</v>
      </c>
      <c r="C8" s="77">
        <v>271324</v>
      </c>
      <c r="D8" s="77">
        <v>196650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77">
        <v>67866.960000000006</v>
      </c>
      <c r="D9" s="77">
        <v>43303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78">
        <v>28043.98</v>
      </c>
      <c r="D10" s="2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78">
        <v>5750</v>
      </c>
      <c r="D11" s="2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78">
        <v>30451.47</v>
      </c>
      <c r="D12" s="2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78">
        <v>43084.35</v>
      </c>
      <c r="D13" s="2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78"/>
      <c r="D14" s="2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78"/>
      <c r="D15" s="2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78"/>
      <c r="D16" s="22"/>
      <c r="E16" s="2"/>
      <c r="F16" s="2"/>
      <c r="G16" s="2"/>
      <c r="H16" s="2">
        <v>0</v>
      </c>
    </row>
    <row r="17" spans="1:8" ht="16.8">
      <c r="A17" s="2">
        <v>2275</v>
      </c>
      <c r="B17" s="43" t="s">
        <v>9</v>
      </c>
      <c r="C17" s="79"/>
      <c r="D17" s="22"/>
      <c r="E17" s="2"/>
      <c r="F17" s="2"/>
      <c r="G17" s="2"/>
      <c r="H17" s="2"/>
    </row>
    <row r="18" spans="1:8" ht="16.8">
      <c r="A18" s="2">
        <v>2210</v>
      </c>
      <c r="B18" s="44" t="s">
        <v>13</v>
      </c>
      <c r="C18" s="80"/>
      <c r="D18" s="22"/>
      <c r="E18" s="2"/>
      <c r="F18" s="2"/>
      <c r="G18" s="2"/>
      <c r="H18" s="2"/>
    </row>
    <row r="19" spans="1:8" ht="16.8">
      <c r="A19" s="2">
        <v>3110</v>
      </c>
      <c r="B19" s="75" t="s">
        <v>31</v>
      </c>
      <c r="C19" s="80">
        <v>47330</v>
      </c>
      <c r="D19" s="22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80"/>
      <c r="D20" s="22"/>
      <c r="E20" s="2"/>
      <c r="F20" s="2"/>
      <c r="G20" s="2"/>
      <c r="H20" s="2"/>
    </row>
    <row r="21" spans="1:8" ht="16.8">
      <c r="A21" s="2" t="s">
        <v>26</v>
      </c>
      <c r="B21" s="2">
        <f>SUM(B8:B20)</f>
        <v>0</v>
      </c>
      <c r="C21" s="22">
        <f>SUM(C8:C20)</f>
        <v>493850.76</v>
      </c>
      <c r="D21" s="22">
        <f>SUM(D8:D20)</f>
        <v>239953</v>
      </c>
      <c r="E21" s="2">
        <f>SUM(E8:E20)</f>
        <v>0</v>
      </c>
      <c r="F21" s="2"/>
      <c r="G21" s="2"/>
      <c r="H21" s="2">
        <f>SUM(H8:H20)</f>
        <v>0</v>
      </c>
    </row>
    <row r="22" spans="1:8">
      <c r="C22" s="81"/>
      <c r="D22" s="81"/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63" t="s">
        <v>17</v>
      </c>
      <c r="C26" s="63"/>
      <c r="D26" s="63"/>
      <c r="E26" s="63"/>
      <c r="F26" s="63"/>
      <c r="G26" s="63"/>
      <c r="H26" s="63"/>
    </row>
    <row r="27" spans="1:8">
      <c r="A27" s="3"/>
      <c r="B27" s="63"/>
      <c r="C27" s="63"/>
      <c r="D27" s="63"/>
      <c r="E27" s="63"/>
      <c r="F27" s="63"/>
      <c r="G27" s="63"/>
      <c r="H27" s="63"/>
    </row>
  </sheetData>
  <mergeCells count="10">
    <mergeCell ref="B2:F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3" sqref="A23:H28"/>
    </sheetView>
  </sheetViews>
  <sheetFormatPr defaultRowHeight="13.8"/>
  <cols>
    <col min="2" max="2" width="21.77734375" customWidth="1"/>
    <col min="3" max="3" width="13.21875" customWidth="1"/>
    <col min="4" max="4" width="16.33203125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22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16"/>
      <c r="G6" s="16"/>
      <c r="H6" s="69"/>
    </row>
    <row r="7" spans="1:8" ht="16.8">
      <c r="A7" s="68"/>
      <c r="B7" s="68"/>
      <c r="C7" s="69"/>
      <c r="D7" s="71"/>
      <c r="E7" s="73"/>
      <c r="F7" s="17"/>
      <c r="G7" s="17"/>
      <c r="H7" s="69"/>
    </row>
    <row r="8" spans="1:8" ht="16.8">
      <c r="A8" s="2">
        <v>2111</v>
      </c>
      <c r="B8" s="2" t="s">
        <v>2</v>
      </c>
      <c r="C8" s="10">
        <v>119559.18</v>
      </c>
      <c r="D8" s="1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5">
        <v>28916.57</v>
      </c>
      <c r="D9" s="1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5">
        <f>5798.24+300</f>
        <v>6098.24</v>
      </c>
      <c r="D10" s="15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5"/>
      <c r="D11" s="15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5">
        <v>2030</v>
      </c>
      <c r="D12" s="1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5">
        <f>393.33+840+840</f>
        <v>2073.33</v>
      </c>
      <c r="D13" s="1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5"/>
      <c r="D14" s="1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5"/>
      <c r="D15" s="15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5">
        <v>7663.4</v>
      </c>
      <c r="D16" s="1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166340.71999999997</v>
      </c>
      <c r="D21" s="15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64" t="s">
        <v>17</v>
      </c>
      <c r="C26" s="64"/>
      <c r="D26" s="64"/>
      <c r="E26" s="64"/>
      <c r="F26" s="64"/>
      <c r="G26" s="64"/>
      <c r="H26" s="64"/>
    </row>
    <row r="27" spans="1:8">
      <c r="A27" s="3"/>
      <c r="B27" s="64"/>
      <c r="C27" s="64"/>
      <c r="D27" s="64"/>
      <c r="E27" s="64"/>
      <c r="F27" s="64"/>
      <c r="G27" s="64"/>
      <c r="H27" s="64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C21" sqref="C21:D21"/>
    </sheetView>
  </sheetViews>
  <sheetFormatPr defaultRowHeight="13.8"/>
  <cols>
    <col min="1" max="1" width="11.6640625" customWidth="1"/>
    <col min="2" max="2" width="23.21875" customWidth="1"/>
    <col min="3" max="3" width="15.109375" customWidth="1"/>
    <col min="4" max="4" width="12.6640625" customWidth="1"/>
    <col min="11" max="11" width="16.109375" customWidth="1"/>
  </cols>
  <sheetData>
    <row r="2" spans="1:8" ht="15.6">
      <c r="B2" s="65" t="s">
        <v>25</v>
      </c>
      <c r="C2" s="65"/>
      <c r="D2" s="65"/>
      <c r="E2" s="65"/>
      <c r="F2" s="65"/>
      <c r="G2" s="65"/>
      <c r="H2" s="65"/>
    </row>
    <row r="3" spans="1:8" ht="15.6">
      <c r="A3" s="66" t="s">
        <v>24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18"/>
      <c r="G6" s="18"/>
      <c r="H6" s="69"/>
    </row>
    <row r="7" spans="1:8" ht="16.8">
      <c r="A7" s="68"/>
      <c r="B7" s="68"/>
      <c r="C7" s="69"/>
      <c r="D7" s="71"/>
      <c r="E7" s="73"/>
      <c r="F7" s="19"/>
      <c r="G7" s="19"/>
      <c r="H7" s="69"/>
    </row>
    <row r="8" spans="1:8" ht="16.8">
      <c r="A8" s="2">
        <v>2111</v>
      </c>
      <c r="B8" s="2" t="s">
        <v>2</v>
      </c>
      <c r="C8" s="20">
        <v>112476.22</v>
      </c>
      <c r="D8" s="2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2">
        <v>27101.69</v>
      </c>
      <c r="D9" s="2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22">
        <v>271708</v>
      </c>
      <c r="D10" s="2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22"/>
      <c r="D11" s="2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22">
        <v>5363</v>
      </c>
      <c r="D12" s="2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2">
        <v>2664.33</v>
      </c>
      <c r="D13" s="2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2"/>
      <c r="D14" s="2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2"/>
      <c r="D15" s="2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22">
        <v>6456.23</v>
      </c>
      <c r="D16" s="22"/>
      <c r="E16" s="2"/>
      <c r="F16" s="2"/>
      <c r="G16" s="2"/>
      <c r="H16" s="2">
        <v>0</v>
      </c>
    </row>
    <row r="17" spans="1:11" ht="17.399999999999999" thickBot="1">
      <c r="A17" s="2">
        <v>2275</v>
      </c>
      <c r="B17" s="8" t="s">
        <v>9</v>
      </c>
      <c r="C17" s="22"/>
      <c r="D17" s="22"/>
      <c r="E17" s="2"/>
      <c r="F17" s="2"/>
      <c r="G17" s="2"/>
      <c r="H17" s="2"/>
    </row>
    <row r="18" spans="1:11" ht="16.8">
      <c r="A18" s="2">
        <v>2210</v>
      </c>
      <c r="B18" s="7" t="s">
        <v>13</v>
      </c>
      <c r="C18" s="22"/>
      <c r="D18" s="22"/>
      <c r="E18" s="2"/>
      <c r="F18" s="2"/>
      <c r="G18" s="2"/>
      <c r="H18" s="2"/>
    </row>
    <row r="19" spans="1:11" ht="16.8">
      <c r="A19" s="2">
        <v>3110</v>
      </c>
      <c r="B19" s="7" t="s">
        <v>23</v>
      </c>
      <c r="C19" s="22">
        <v>123650</v>
      </c>
      <c r="D19" s="22"/>
      <c r="E19" s="2"/>
      <c r="F19" s="2"/>
      <c r="G19" s="2"/>
      <c r="H19" s="2"/>
    </row>
    <row r="20" spans="1:11" ht="16.8">
      <c r="A20" s="2">
        <v>2210</v>
      </c>
      <c r="B20" s="2" t="s">
        <v>15</v>
      </c>
      <c r="C20" s="23"/>
      <c r="D20" s="22"/>
      <c r="E20" s="2"/>
      <c r="F20" s="2"/>
      <c r="G20" s="2"/>
      <c r="H20" s="2"/>
    </row>
    <row r="21" spans="1:11" ht="16.8">
      <c r="A21" s="2" t="s">
        <v>26</v>
      </c>
      <c r="B21" s="2">
        <f>SUM(B8:B20)</f>
        <v>0</v>
      </c>
      <c r="C21" s="22">
        <f>SUM(C8:C20)</f>
        <v>549419.47</v>
      </c>
      <c r="D21" s="22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11">
      <c r="A23" s="3" t="s">
        <v>16</v>
      </c>
      <c r="B23" s="3"/>
      <c r="C23" s="3"/>
      <c r="D23" s="3"/>
      <c r="E23" s="3"/>
      <c r="F23" s="3"/>
      <c r="G23" s="3"/>
      <c r="H23" s="3"/>
    </row>
    <row r="24" spans="1:11">
      <c r="A24" s="3"/>
      <c r="B24" s="3"/>
      <c r="C24" s="3"/>
      <c r="D24" s="3"/>
      <c r="E24" s="3"/>
      <c r="F24" s="3"/>
      <c r="G24" s="3"/>
      <c r="H24" s="3"/>
    </row>
    <row r="25" spans="1:11">
      <c r="A25" s="3"/>
      <c r="B25" s="3" t="s">
        <v>21</v>
      </c>
      <c r="C25" s="3"/>
      <c r="D25" s="3"/>
      <c r="E25" s="3"/>
      <c r="F25" s="3"/>
      <c r="G25" s="3"/>
      <c r="H25" s="3"/>
    </row>
    <row r="26" spans="1:11">
      <c r="A26" s="3"/>
      <c r="B26" s="64" t="s">
        <v>17</v>
      </c>
      <c r="C26" s="64"/>
      <c r="D26" s="64"/>
      <c r="E26" s="64"/>
      <c r="F26" s="64"/>
      <c r="G26" s="64"/>
      <c r="H26" s="64"/>
    </row>
    <row r="27" spans="1:11">
      <c r="A27" s="3"/>
      <c r="B27" s="64"/>
      <c r="C27" s="64"/>
      <c r="D27" s="64"/>
      <c r="E27" s="64"/>
      <c r="F27" s="64"/>
      <c r="G27" s="64"/>
      <c r="H27" s="64"/>
    </row>
    <row r="28" spans="1:11">
      <c r="K28">
        <f>D21+C21+лютий!D21+лютий!C21+січень!D21+січень!C21</f>
        <v>1579215.06</v>
      </c>
    </row>
  </sheetData>
  <mergeCells count="11">
    <mergeCell ref="B2:H2"/>
    <mergeCell ref="B26:H27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1" max="1" width="12.5546875" customWidth="1"/>
    <col min="2" max="2" width="20.5546875" customWidth="1"/>
    <col min="3" max="3" width="15" customWidth="1"/>
    <col min="4" max="4" width="15.6640625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27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25"/>
      <c r="G6" s="25"/>
      <c r="H6" s="69"/>
    </row>
    <row r="7" spans="1:8" ht="16.8">
      <c r="A7" s="68"/>
      <c r="B7" s="68"/>
      <c r="C7" s="69"/>
      <c r="D7" s="71"/>
      <c r="E7" s="73"/>
      <c r="F7" s="26"/>
      <c r="G7" s="26"/>
      <c r="H7" s="69"/>
    </row>
    <row r="8" spans="1:8" ht="16.8">
      <c r="A8" s="2">
        <v>2111</v>
      </c>
      <c r="B8" s="2" t="s">
        <v>2</v>
      </c>
      <c r="C8" s="10">
        <f>14923.81+1324.17+239.06+105819.78</f>
        <v>122306.82</v>
      </c>
      <c r="D8" s="11">
        <v>196350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4">
        <f>5604+1854.22+14187.04+9603.99</f>
        <v>31249.25</v>
      </c>
      <c r="D9" s="11">
        <v>43197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27">
        <f>11821.52+471+2860</f>
        <v>15152.52</v>
      </c>
      <c r="D10" s="24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27"/>
      <c r="D11" s="24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27">
        <v>4508</v>
      </c>
      <c r="D12" s="24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4">
        <f>393.33+840</f>
        <v>1233.33</v>
      </c>
      <c r="D13" s="24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4"/>
      <c r="D14" s="24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4"/>
      <c r="D15" s="24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27">
        <v>6856.15</v>
      </c>
      <c r="D16" s="24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24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4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4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4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181306.06999999998</v>
      </c>
      <c r="D21" s="24">
        <f>SUM(D8:D20)</f>
        <v>239547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64" t="s">
        <v>17</v>
      </c>
      <c r="C26" s="64"/>
      <c r="D26" s="64"/>
      <c r="E26" s="64"/>
      <c r="F26" s="64"/>
      <c r="G26" s="64"/>
      <c r="H26" s="64"/>
    </row>
    <row r="27" spans="1:8">
      <c r="A27" s="3"/>
      <c r="B27" s="64"/>
      <c r="C27" s="64"/>
      <c r="D27" s="64"/>
      <c r="E27" s="64"/>
      <c r="F27" s="64"/>
      <c r="G27" s="64"/>
      <c r="H27" s="64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2"/>
    </sheetView>
  </sheetViews>
  <sheetFormatPr defaultRowHeight="13.8"/>
  <cols>
    <col min="1" max="1" width="13.109375" customWidth="1"/>
    <col min="2" max="2" width="21.77734375" customWidth="1"/>
    <col min="3" max="3" width="17.6640625" customWidth="1"/>
    <col min="4" max="4" width="19.21875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28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29"/>
      <c r="G6" s="29"/>
      <c r="H6" s="69"/>
    </row>
    <row r="7" spans="1:8" ht="16.8">
      <c r="A7" s="68"/>
      <c r="B7" s="68"/>
      <c r="C7" s="69"/>
      <c r="D7" s="71"/>
      <c r="E7" s="73"/>
      <c r="F7" s="30"/>
      <c r="G7" s="30"/>
      <c r="H7" s="69"/>
    </row>
    <row r="8" spans="1:8" ht="16.8">
      <c r="A8" s="2">
        <v>2111</v>
      </c>
      <c r="B8" s="2" t="s">
        <v>2</v>
      </c>
      <c r="C8" s="10">
        <f>19037.69+1666.99+239.06+97989.21</f>
        <v>118932.95000000001</v>
      </c>
      <c r="D8" s="11">
        <f>39874.08+3322.86+1880.88+177346.85</f>
        <v>222424.67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8">
        <v>28475.19</v>
      </c>
      <c r="D9" s="11">
        <f>50657.77</f>
        <v>50657.77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1085+1341+114+5279.51</f>
        <v>7819.51</v>
      </c>
      <c r="D10" s="28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28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6893</f>
        <v>6893</v>
      </c>
      <c r="D12" s="28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8">
        <f>393.33+840+540</f>
        <v>1773.33</v>
      </c>
      <c r="D13" s="28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8"/>
      <c r="D14" s="28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8"/>
      <c r="D15" s="28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4586.96</v>
      </c>
      <c r="D16" s="28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8"/>
      <c r="D17" s="28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8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8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8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168480.94</v>
      </c>
      <c r="D21" s="28">
        <f>SUM(D8:D20)</f>
        <v>273082.44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64" t="s">
        <v>17</v>
      </c>
      <c r="C26" s="64"/>
      <c r="D26" s="64"/>
      <c r="E26" s="64"/>
      <c r="F26" s="64"/>
      <c r="G26" s="64"/>
      <c r="H26" s="64"/>
    </row>
    <row r="27" spans="1:8">
      <c r="A27" s="3"/>
      <c r="B27" s="64"/>
      <c r="C27" s="64"/>
      <c r="D27" s="64"/>
      <c r="E27" s="64"/>
      <c r="F27" s="64"/>
      <c r="G27" s="64"/>
      <c r="H27" s="64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A2" sqref="A2:H21"/>
    </sheetView>
  </sheetViews>
  <sheetFormatPr defaultRowHeight="13.8"/>
  <cols>
    <col min="2" max="2" width="21.77734375" customWidth="1"/>
    <col min="3" max="3" width="17.77734375" customWidth="1"/>
    <col min="4" max="4" width="18.77734375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29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32"/>
      <c r="G6" s="32"/>
      <c r="H6" s="69"/>
    </row>
    <row r="7" spans="1:8" ht="16.8">
      <c r="A7" s="68"/>
      <c r="B7" s="68"/>
      <c r="C7" s="69"/>
      <c r="D7" s="71"/>
      <c r="E7" s="73"/>
      <c r="F7" s="33"/>
      <c r="G7" s="33"/>
      <c r="H7" s="69"/>
    </row>
    <row r="8" spans="1:8" ht="16.8">
      <c r="A8" s="2">
        <v>2111</v>
      </c>
      <c r="B8" s="2" t="s">
        <v>2</v>
      </c>
      <c r="C8" s="10">
        <v>226164.27</v>
      </c>
      <c r="D8" s="11">
        <v>532825.32999999996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31">
        <v>54151.49</v>
      </c>
      <c r="D9" s="11">
        <v>115796.23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160+445+19320+3210+1206+7127.34+437+882.6+680+825</f>
        <v>34292.94</v>
      </c>
      <c r="D10" s="31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1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1206+10293</f>
        <v>11499</v>
      </c>
      <c r="D12" s="31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31">
        <f>393.33+840+2628.44+970.54</f>
        <v>4832.3099999999995</v>
      </c>
      <c r="D13" s="31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31"/>
      <c r="D14" s="31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31"/>
      <c r="D15" s="31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6874.75</v>
      </c>
      <c r="D16" s="31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1"/>
      <c r="D17" s="31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31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31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31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337814.76</v>
      </c>
      <c r="D21" s="31">
        <f>SUM(D8:D20)</f>
        <v>648621.55999999994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D14" sqref="D14"/>
    </sheetView>
  </sheetViews>
  <sheetFormatPr defaultRowHeight="13.8"/>
  <cols>
    <col min="2" max="2" width="18.109375" customWidth="1"/>
    <col min="3" max="3" width="15" customWidth="1"/>
    <col min="4" max="4" width="17" customWidth="1"/>
  </cols>
  <sheetData>
    <row r="2" spans="1:8" ht="15.6">
      <c r="B2" s="1"/>
      <c r="C2" s="1"/>
      <c r="D2" s="65" t="s">
        <v>18</v>
      </c>
      <c r="E2" s="65"/>
      <c r="F2" s="65"/>
      <c r="G2" s="65"/>
      <c r="H2" s="65"/>
    </row>
    <row r="3" spans="1:8" ht="15.6">
      <c r="A3" s="66" t="s">
        <v>30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36"/>
      <c r="G6" s="36"/>
      <c r="H6" s="69"/>
    </row>
    <row r="7" spans="1:8" ht="16.8">
      <c r="A7" s="68"/>
      <c r="B7" s="68"/>
      <c r="C7" s="69"/>
      <c r="D7" s="71"/>
      <c r="E7" s="73"/>
      <c r="F7" s="37"/>
      <c r="G7" s="37"/>
      <c r="H7" s="69"/>
    </row>
    <row r="8" spans="1:8" ht="16.8">
      <c r="A8" s="2">
        <v>2111</v>
      </c>
      <c r="B8" s="2" t="s">
        <v>2</v>
      </c>
      <c r="C8" s="11">
        <v>181481.59</v>
      </c>
      <c r="D8" s="11">
        <v>60452.57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1">
        <f>39594.24</f>
        <v>39594.239999999998</v>
      </c>
      <c r="D9" s="11">
        <v>13299.57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35">
        <f>135679.52</f>
        <v>135679.51999999999</v>
      </c>
      <c r="D10" s="35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5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/>
      <c r="D12" s="3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41">
        <f>393.33+840</f>
        <v>1233.33</v>
      </c>
      <c r="D13" s="3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41"/>
      <c r="D14" s="3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41"/>
      <c r="D15" s="35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923.32</v>
      </c>
      <c r="D16" s="3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5">
        <v>171902.96</v>
      </c>
      <c r="D17" s="3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35"/>
      <c r="D18" s="3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35"/>
      <c r="D19" s="3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3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530814.96</v>
      </c>
      <c r="D21" s="35">
        <f>SUM(D8:D20)</f>
        <v>73752.14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H22"/>
  <sheetViews>
    <sheetView workbookViewId="0">
      <selection activeCell="A3" sqref="A3:H22"/>
    </sheetView>
  </sheetViews>
  <sheetFormatPr defaultRowHeight="13.8"/>
  <cols>
    <col min="1" max="1" width="10" customWidth="1"/>
    <col min="2" max="2" width="28.77734375" customWidth="1"/>
    <col min="3" max="3" width="14.33203125" customWidth="1"/>
    <col min="4" max="4" width="18.6640625" customWidth="1"/>
  </cols>
  <sheetData>
    <row r="3" spans="1:8" ht="15.6">
      <c r="B3" s="1"/>
      <c r="C3" s="47" t="s">
        <v>18</v>
      </c>
      <c r="D3" s="48"/>
      <c r="E3" s="48"/>
      <c r="F3" s="48"/>
      <c r="G3" s="48"/>
      <c r="H3" s="49"/>
    </row>
    <row r="4" spans="1:8" ht="15.6">
      <c r="A4" s="66" t="s">
        <v>32</v>
      </c>
      <c r="B4" s="66"/>
      <c r="C4" s="66"/>
      <c r="D4" s="66"/>
      <c r="E4" s="66"/>
      <c r="F4" s="66"/>
      <c r="G4" s="66"/>
      <c r="H4" s="66"/>
    </row>
    <row r="5" spans="1:8" ht="15.6">
      <c r="A5" s="66" t="s">
        <v>10</v>
      </c>
      <c r="B5" s="66"/>
      <c r="C5" s="66"/>
      <c r="D5" s="66"/>
      <c r="E5" s="66"/>
      <c r="F5" s="66"/>
      <c r="G5" s="66"/>
      <c r="H5" s="66"/>
    </row>
    <row r="6" spans="1:8">
      <c r="D6" s="67"/>
      <c r="E6" s="67"/>
      <c r="F6" s="6"/>
      <c r="G6" s="6"/>
    </row>
    <row r="7" spans="1:8" ht="16.8">
      <c r="A7" s="68" t="s">
        <v>0</v>
      </c>
      <c r="B7" s="68"/>
      <c r="C7" s="69">
        <v>111021</v>
      </c>
      <c r="D7" s="70" t="s">
        <v>19</v>
      </c>
      <c r="E7" s="72">
        <v>111061</v>
      </c>
      <c r="F7" s="39"/>
      <c r="G7" s="39"/>
      <c r="H7" s="69"/>
    </row>
    <row r="8" spans="1:8" ht="16.8">
      <c r="A8" s="68"/>
      <c r="B8" s="68"/>
      <c r="C8" s="69"/>
      <c r="D8" s="71"/>
      <c r="E8" s="73"/>
      <c r="F8" s="40"/>
      <c r="G8" s="40"/>
      <c r="H8" s="69"/>
    </row>
    <row r="9" spans="1:8" ht="16.8">
      <c r="A9" s="2">
        <v>2111</v>
      </c>
      <c r="B9" s="2" t="s">
        <v>2</v>
      </c>
      <c r="C9" s="11">
        <v>49169.02</v>
      </c>
      <c r="D9" s="11">
        <v>65188.33</v>
      </c>
      <c r="E9" s="5"/>
      <c r="F9" s="5"/>
      <c r="G9" s="5"/>
      <c r="H9" s="5"/>
    </row>
    <row r="10" spans="1:8" ht="16.8">
      <c r="A10" s="2">
        <v>2120</v>
      </c>
      <c r="B10" s="2" t="s">
        <v>3</v>
      </c>
      <c r="C10" s="11">
        <v>13487.54</v>
      </c>
      <c r="D10" s="11">
        <v>16407.18</v>
      </c>
      <c r="E10" s="5"/>
      <c r="F10" s="5"/>
      <c r="G10" s="5"/>
      <c r="H10" s="2"/>
    </row>
    <row r="11" spans="1:8" ht="16.8">
      <c r="A11" s="2">
        <v>2210</v>
      </c>
      <c r="B11" s="2" t="s">
        <v>4</v>
      </c>
      <c r="C11" s="45">
        <f>10933</f>
        <v>10933</v>
      </c>
      <c r="D11" s="38"/>
      <c r="E11" s="2"/>
      <c r="F11" s="2"/>
      <c r="G11" s="2"/>
      <c r="H11" s="2">
        <v>0</v>
      </c>
    </row>
    <row r="12" spans="1:8" ht="17.399999999999999">
      <c r="A12" s="2">
        <v>2220</v>
      </c>
      <c r="B12" s="2" t="s">
        <v>5</v>
      </c>
      <c r="C12" s="34"/>
      <c r="D12" s="38"/>
      <c r="E12" s="2"/>
      <c r="F12" s="2"/>
      <c r="G12" s="2"/>
      <c r="H12" s="2"/>
    </row>
    <row r="13" spans="1:8" ht="17.399999999999999">
      <c r="A13" s="2">
        <v>2230</v>
      </c>
      <c r="B13" s="2" t="s">
        <v>6</v>
      </c>
      <c r="C13" s="34"/>
      <c r="D13" s="38"/>
      <c r="E13" s="2"/>
      <c r="F13" s="2"/>
      <c r="G13" s="2"/>
      <c r="H13" s="2">
        <v>0</v>
      </c>
    </row>
    <row r="14" spans="1:8" ht="16.8">
      <c r="A14" s="2">
        <v>2240</v>
      </c>
      <c r="B14" s="2" t="s">
        <v>7</v>
      </c>
      <c r="C14" s="41">
        <f>393.33+840</f>
        <v>1233.33</v>
      </c>
      <c r="D14" s="38"/>
      <c r="E14" s="2"/>
      <c r="F14" s="2"/>
      <c r="G14" s="2"/>
      <c r="H14" s="2">
        <v>0</v>
      </c>
    </row>
    <row r="15" spans="1:8" ht="16.8">
      <c r="A15" s="2">
        <v>2282</v>
      </c>
      <c r="B15" s="2" t="s">
        <v>11</v>
      </c>
      <c r="C15" s="41"/>
      <c r="D15" s="38"/>
      <c r="E15" s="2"/>
      <c r="F15" s="2"/>
      <c r="G15" s="2"/>
      <c r="H15" s="2"/>
    </row>
    <row r="16" spans="1:8" ht="16.8">
      <c r="A16" s="2">
        <v>2250</v>
      </c>
      <c r="B16" s="2" t="s">
        <v>8</v>
      </c>
      <c r="C16" s="41"/>
      <c r="D16" s="38"/>
      <c r="E16" s="2"/>
      <c r="F16" s="2"/>
      <c r="G16" s="2"/>
      <c r="H16" s="2">
        <v>0</v>
      </c>
    </row>
    <row r="17" spans="1:8" ht="18" thickBot="1">
      <c r="A17" s="2">
        <v>2273</v>
      </c>
      <c r="B17" s="9" t="s">
        <v>12</v>
      </c>
      <c r="C17" s="46">
        <v>772.2</v>
      </c>
      <c r="D17" s="38"/>
      <c r="E17" s="2"/>
      <c r="F17" s="2"/>
      <c r="G17" s="2"/>
      <c r="H17" s="2">
        <v>0</v>
      </c>
    </row>
    <row r="18" spans="1:8" ht="16.8">
      <c r="A18" s="2">
        <v>2275</v>
      </c>
      <c r="B18" s="43" t="s">
        <v>9</v>
      </c>
      <c r="C18" s="38"/>
      <c r="D18" s="38"/>
      <c r="E18" s="2"/>
      <c r="F18" s="2"/>
      <c r="G18" s="2"/>
      <c r="H18" s="2"/>
    </row>
    <row r="19" spans="1:8" ht="16.8">
      <c r="A19" s="2">
        <v>2210</v>
      </c>
      <c r="B19" s="44" t="s">
        <v>13</v>
      </c>
      <c r="C19" s="38"/>
      <c r="D19" s="38"/>
      <c r="E19" s="2"/>
      <c r="F19" s="2"/>
      <c r="G19" s="2"/>
      <c r="H19" s="2"/>
    </row>
    <row r="20" spans="1:8" ht="16.8">
      <c r="A20" s="2">
        <v>3110</v>
      </c>
      <c r="B20" s="44" t="s">
        <v>31</v>
      </c>
      <c r="C20" s="45">
        <v>366000</v>
      </c>
      <c r="D20" s="38"/>
      <c r="E20" s="2"/>
      <c r="F20" s="2"/>
      <c r="G20" s="2"/>
      <c r="H20" s="2"/>
    </row>
    <row r="21" spans="1:8" ht="16.8">
      <c r="A21" s="2">
        <v>2210</v>
      </c>
      <c r="B21" s="2" t="s">
        <v>15</v>
      </c>
      <c r="C21" s="42"/>
      <c r="D21" s="38"/>
      <c r="E21" s="2"/>
      <c r="F21" s="2"/>
      <c r="G21" s="2"/>
      <c r="H21" s="2"/>
    </row>
    <row r="22" spans="1:8" ht="16.8">
      <c r="A22" s="2" t="s">
        <v>26</v>
      </c>
      <c r="B22" s="2">
        <f>SUM(B9:B21)</f>
        <v>0</v>
      </c>
      <c r="C22" s="2">
        <f>SUM(C9:C21)</f>
        <v>441595.08999999997</v>
      </c>
      <c r="D22" s="38">
        <f>SUM(D9:D21)</f>
        <v>81595.510000000009</v>
      </c>
      <c r="E22" s="2">
        <f>SUM(E9:E21)</f>
        <v>0</v>
      </c>
      <c r="F22" s="2"/>
      <c r="G22" s="2"/>
      <c r="H22" s="2">
        <f>SUM(H9:H21)</f>
        <v>0</v>
      </c>
    </row>
  </sheetData>
  <mergeCells count="9">
    <mergeCell ref="A4:H4"/>
    <mergeCell ref="A5:H5"/>
    <mergeCell ref="D6:E6"/>
    <mergeCell ref="A7:A8"/>
    <mergeCell ref="B7:B8"/>
    <mergeCell ref="C7:C8"/>
    <mergeCell ref="D7:D8"/>
    <mergeCell ref="E7:E8"/>
    <mergeCell ref="H7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2" sqref="A2:H21"/>
    </sheetView>
  </sheetViews>
  <sheetFormatPr defaultRowHeight="13.8"/>
  <cols>
    <col min="1" max="1" width="13.109375" customWidth="1"/>
    <col min="2" max="2" width="22.21875" customWidth="1"/>
    <col min="3" max="3" width="18.5546875" customWidth="1"/>
    <col min="4" max="4" width="18" customWidth="1"/>
  </cols>
  <sheetData>
    <row r="1" spans="1:8">
      <c r="E1" s="56"/>
      <c r="F1" s="56"/>
      <c r="G1" s="56"/>
      <c r="H1" s="56"/>
    </row>
    <row r="2" spans="1:8" ht="15.6">
      <c r="B2" s="74" t="s">
        <v>18</v>
      </c>
      <c r="C2" s="74"/>
      <c r="D2" s="74"/>
      <c r="E2" s="57"/>
      <c r="F2" s="57"/>
      <c r="G2" s="57"/>
      <c r="H2" s="57"/>
    </row>
    <row r="3" spans="1:8" ht="15.6">
      <c r="A3" s="66" t="s">
        <v>33</v>
      </c>
      <c r="B3" s="66"/>
      <c r="C3" s="66"/>
      <c r="D3" s="66"/>
      <c r="E3" s="66"/>
      <c r="F3" s="66"/>
      <c r="G3" s="66"/>
      <c r="H3" s="66"/>
    </row>
    <row r="4" spans="1:8" ht="15.6">
      <c r="A4" s="66" t="s">
        <v>10</v>
      </c>
      <c r="B4" s="66"/>
      <c r="C4" s="66"/>
      <c r="D4" s="66"/>
      <c r="E4" s="66"/>
      <c r="F4" s="66"/>
      <c r="G4" s="66"/>
      <c r="H4" s="66"/>
    </row>
    <row r="5" spans="1:8">
      <c r="D5" s="67"/>
      <c r="E5" s="67"/>
      <c r="F5" s="6"/>
      <c r="G5" s="6"/>
    </row>
    <row r="6" spans="1:8" ht="16.8">
      <c r="A6" s="68" t="s">
        <v>0</v>
      </c>
      <c r="B6" s="68"/>
      <c r="C6" s="69">
        <v>111021</v>
      </c>
      <c r="D6" s="70" t="s">
        <v>19</v>
      </c>
      <c r="E6" s="72">
        <v>111061</v>
      </c>
      <c r="F6" s="51"/>
      <c r="G6" s="51"/>
      <c r="H6" s="69"/>
    </row>
    <row r="7" spans="1:8" ht="16.8">
      <c r="A7" s="68"/>
      <c r="B7" s="68"/>
      <c r="C7" s="69"/>
      <c r="D7" s="71"/>
      <c r="E7" s="73"/>
      <c r="F7" s="52"/>
      <c r="G7" s="52"/>
      <c r="H7" s="69"/>
    </row>
    <row r="8" spans="1:8" ht="16.8">
      <c r="A8" s="2">
        <v>2111</v>
      </c>
      <c r="B8" s="2" t="s">
        <v>2</v>
      </c>
      <c r="C8" s="11">
        <v>77276.36</v>
      </c>
      <c r="D8" s="11">
        <f>236736.76</f>
        <v>236736.76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1">
        <v>18445.54</v>
      </c>
      <c r="D9" s="11">
        <v>55479.28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45">
        <f>9853+11492.03</f>
        <v>21345.03</v>
      </c>
      <c r="D10" s="50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50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25979.4</f>
        <v>25979.4</v>
      </c>
      <c r="D12" s="50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41">
        <f>393.33+840</f>
        <v>1233.33</v>
      </c>
      <c r="D13" s="50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41"/>
      <c r="D14" s="50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41"/>
      <c r="D15" s="50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46">
        <v>1298.6300000000001</v>
      </c>
      <c r="D16" s="50"/>
      <c r="E16" s="2"/>
      <c r="F16" s="2"/>
      <c r="G16" s="2"/>
      <c r="H16" s="2">
        <v>0</v>
      </c>
    </row>
    <row r="17" spans="1:8" ht="16.8">
      <c r="A17" s="2">
        <v>2275</v>
      </c>
      <c r="B17" s="43" t="s">
        <v>9</v>
      </c>
      <c r="C17" s="50"/>
      <c r="D17" s="50"/>
      <c r="E17" s="2"/>
      <c r="F17" s="2"/>
      <c r="G17" s="2"/>
      <c r="H17" s="2"/>
    </row>
    <row r="18" spans="1:8" ht="16.8">
      <c r="A18" s="2">
        <v>2210</v>
      </c>
      <c r="B18" s="44" t="s">
        <v>13</v>
      </c>
      <c r="C18" s="50"/>
      <c r="D18" s="50"/>
      <c r="E18" s="2"/>
      <c r="F18" s="2"/>
      <c r="G18" s="2"/>
      <c r="H18" s="2"/>
    </row>
    <row r="19" spans="1:8" ht="16.8">
      <c r="A19" s="2">
        <v>3110</v>
      </c>
      <c r="B19" s="44" t="s">
        <v>31</v>
      </c>
      <c r="C19" s="45"/>
      <c r="D19" s="50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50"/>
      <c r="E20" s="2"/>
      <c r="F20" s="2"/>
      <c r="G20" s="2"/>
      <c r="H20" s="2"/>
    </row>
    <row r="21" spans="1:8" ht="16.8">
      <c r="A21" s="2" t="s">
        <v>26</v>
      </c>
      <c r="B21" s="2">
        <f>SUM(B8:B20)</f>
        <v>0</v>
      </c>
      <c r="C21" s="2">
        <f>SUM(C8:C20)</f>
        <v>145578.28999999998</v>
      </c>
      <c r="D21" s="50">
        <f>SUM(D8:D20)</f>
        <v>292216.04000000004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B2:D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січень</vt:lpstr>
      <vt:lpstr>лютий</vt:lpstr>
      <vt:lpstr>березень</vt:lpstr>
      <vt:lpstr>квітень </vt:lpstr>
      <vt:lpstr>травень </vt:lpstr>
      <vt:lpstr>чевень</vt:lpstr>
      <vt:lpstr>липень</vt:lpstr>
      <vt:lpstr>серпень</vt:lpstr>
      <vt:lpstr>вересень</vt:lpstr>
      <vt:lpstr>жовтень</vt:lpstr>
      <vt:lpstr>листопад 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2019-06-03T05:00:09Z</cp:lastPrinted>
  <dcterms:created xsi:type="dcterms:W3CDTF">2019-01-24T10:10:56Z</dcterms:created>
  <dcterms:modified xsi:type="dcterms:W3CDTF">2023-12-06T12:23:14Z</dcterms:modified>
</cp:coreProperties>
</file>