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390" windowWidth="16605" windowHeight="9435"/>
  </bookViews>
  <sheets>
    <sheet name="1 семестр" sheetId="1" r:id="rId1"/>
    <sheet name="2 семестр" sheetId="2" r:id="rId2"/>
    <sheet name="Лист3" sheetId="3" r:id="rId3"/>
    <sheet name="6 rkfc" sheetId="4" r:id="rId4"/>
  </sheets>
  <calcPr calcId="145621"/>
</workbook>
</file>

<file path=xl/calcChain.xml><?xml version="1.0" encoding="utf-8"?>
<calcChain xmlns="http://schemas.openxmlformats.org/spreadsheetml/2006/main">
  <c r="G14" i="1" l="1"/>
  <c r="F14" i="1"/>
  <c r="E14" i="1"/>
  <c r="D14" i="1"/>
  <c r="C14" i="1"/>
  <c r="G18" i="1" l="1"/>
  <c r="G19" i="1" s="1"/>
  <c r="F20" i="1"/>
  <c r="F21" i="1" s="1"/>
  <c r="F18" i="1"/>
  <c r="F19" i="1" s="1"/>
  <c r="E22" i="1"/>
  <c r="E23" i="1" s="1"/>
  <c r="E20" i="1"/>
  <c r="E21" i="1" s="1"/>
  <c r="E18" i="1"/>
  <c r="E19" i="1" s="1"/>
  <c r="D21" i="1"/>
  <c r="D20" i="1"/>
  <c r="C18" i="1"/>
  <c r="D18" i="1"/>
  <c r="D19" i="1" s="1"/>
  <c r="N4" i="1"/>
  <c r="L8" i="1"/>
  <c r="L5" i="1"/>
  <c r="L3" i="1"/>
  <c r="N3" i="1" s="1"/>
  <c r="K22" i="4"/>
  <c r="J22" i="4"/>
  <c r="I22" i="4"/>
  <c r="H22" i="4"/>
  <c r="G22" i="4"/>
  <c r="F22" i="4"/>
  <c r="E22" i="4"/>
  <c r="D22" i="4"/>
  <c r="C22" i="4"/>
  <c r="K20" i="4"/>
  <c r="J20" i="4"/>
  <c r="I20" i="4"/>
  <c r="H20" i="4"/>
  <c r="G20" i="4"/>
  <c r="F20" i="4"/>
  <c r="E20" i="4"/>
  <c r="D20" i="4"/>
  <c r="C20" i="4"/>
  <c r="K18" i="4"/>
  <c r="J18" i="4"/>
  <c r="I18" i="4"/>
  <c r="H18" i="4"/>
  <c r="G18" i="4"/>
  <c r="F18" i="4"/>
  <c r="E18" i="4"/>
  <c r="D18" i="4"/>
  <c r="C18" i="4"/>
  <c r="K16" i="4"/>
  <c r="J16" i="4"/>
  <c r="I16" i="4"/>
  <c r="H16" i="4"/>
  <c r="G16" i="4"/>
  <c r="F16" i="4"/>
  <c r="E16" i="4"/>
  <c r="D16" i="4"/>
  <c r="C16" i="4"/>
  <c r="K14" i="4"/>
  <c r="J14" i="4"/>
  <c r="I14" i="4"/>
  <c r="H14" i="4"/>
  <c r="G14" i="4"/>
  <c r="F14" i="4"/>
  <c r="E14" i="4"/>
  <c r="D14" i="4"/>
  <c r="C14" i="4"/>
  <c r="L12" i="4"/>
  <c r="L11" i="4"/>
  <c r="L10" i="4"/>
  <c r="L9" i="4"/>
  <c r="L8" i="4"/>
  <c r="L7" i="4"/>
  <c r="L6" i="4"/>
  <c r="L5" i="4"/>
  <c r="L4" i="4"/>
  <c r="L3" i="4"/>
  <c r="L14" i="4" s="1"/>
  <c r="D22" i="1"/>
  <c r="D23" i="1" s="1"/>
  <c r="F22" i="1"/>
  <c r="F23" i="1" s="1"/>
  <c r="G22" i="1"/>
  <c r="G23" i="1" s="1"/>
  <c r="C22" i="1"/>
  <c r="G20" i="1"/>
  <c r="G21" i="1" s="1"/>
  <c r="C20" i="1"/>
  <c r="C21" i="1" s="1"/>
  <c r="C23" i="1" s="1"/>
  <c r="D16" i="1"/>
  <c r="E16" i="1"/>
  <c r="F16" i="1"/>
  <c r="G16" i="1"/>
  <c r="N5" i="1"/>
  <c r="L6" i="1"/>
  <c r="L7" i="1"/>
  <c r="N7" i="1" s="1"/>
  <c r="K22" i="2"/>
  <c r="K23" i="2" s="1"/>
  <c r="J22" i="2"/>
  <c r="J23" i="2" s="1"/>
  <c r="I22" i="2"/>
  <c r="I23" i="2" s="1"/>
  <c r="H22" i="2"/>
  <c r="H23" i="2" s="1"/>
  <c r="G22" i="2"/>
  <c r="G23" i="2" s="1"/>
  <c r="F22" i="2"/>
  <c r="F23" i="2" s="1"/>
  <c r="E22" i="2"/>
  <c r="E23" i="2" s="1"/>
  <c r="D22" i="2"/>
  <c r="D23" i="2" s="1"/>
  <c r="C22" i="2"/>
  <c r="C23" i="2" s="1"/>
  <c r="K20" i="2"/>
  <c r="K21" i="2" s="1"/>
  <c r="K26" i="2" s="1"/>
  <c r="J20" i="2"/>
  <c r="J21" i="2" s="1"/>
  <c r="J26" i="2" s="1"/>
  <c r="I20" i="2"/>
  <c r="I21" i="2" s="1"/>
  <c r="I26" i="2" s="1"/>
  <c r="H20" i="2"/>
  <c r="H21" i="2" s="1"/>
  <c r="H26" i="2" s="1"/>
  <c r="G20" i="2"/>
  <c r="G21" i="2" s="1"/>
  <c r="G26" i="2" s="1"/>
  <c r="F20" i="2"/>
  <c r="F21" i="2" s="1"/>
  <c r="F26" i="2" s="1"/>
  <c r="E20" i="2"/>
  <c r="E21" i="2" s="1"/>
  <c r="E26" i="2" s="1"/>
  <c r="D20" i="2"/>
  <c r="D21" i="2" s="1"/>
  <c r="D26" i="2" s="1"/>
  <c r="C20" i="2"/>
  <c r="C21" i="2" s="1"/>
  <c r="C26" i="2" s="1"/>
  <c r="K18" i="2"/>
  <c r="K19" i="2" s="1"/>
  <c r="K25" i="2" s="1"/>
  <c r="J18" i="2"/>
  <c r="J19" i="2" s="1"/>
  <c r="J25" i="2" s="1"/>
  <c r="I18" i="2"/>
  <c r="I19" i="2" s="1"/>
  <c r="I25" i="2" s="1"/>
  <c r="H18" i="2"/>
  <c r="H19" i="2" s="1"/>
  <c r="H25" i="2" s="1"/>
  <c r="G18" i="2"/>
  <c r="G19" i="2" s="1"/>
  <c r="G25" i="2" s="1"/>
  <c r="F18" i="2"/>
  <c r="F19" i="2" s="1"/>
  <c r="F25" i="2" s="1"/>
  <c r="E18" i="2"/>
  <c r="E19" i="2" s="1"/>
  <c r="E25" i="2" s="1"/>
  <c r="D18" i="2"/>
  <c r="D19" i="2" s="1"/>
  <c r="D25" i="2" s="1"/>
  <c r="C18" i="2"/>
  <c r="C19" i="2" s="1"/>
  <c r="C25" i="2" s="1"/>
  <c r="K16" i="2"/>
  <c r="K27" i="2" s="1"/>
  <c r="J16" i="2"/>
  <c r="J27" i="2" s="1"/>
  <c r="I16" i="2"/>
  <c r="I27" i="2" s="1"/>
  <c r="H16" i="2"/>
  <c r="H27" i="2" s="1"/>
  <c r="G16" i="2"/>
  <c r="G27" i="2" s="1"/>
  <c r="F16" i="2"/>
  <c r="F27" i="2" s="1"/>
  <c r="E16" i="2"/>
  <c r="E27" i="2" s="1"/>
  <c r="D16" i="2"/>
  <c r="D27" i="2" s="1"/>
  <c r="C16" i="2"/>
  <c r="C27" i="2" s="1"/>
  <c r="K14" i="2"/>
  <c r="J14" i="2"/>
  <c r="I14" i="2"/>
  <c r="H14" i="2"/>
  <c r="G14" i="2"/>
  <c r="F14" i="2"/>
  <c r="E14" i="2"/>
  <c r="D14" i="2"/>
  <c r="C14" i="2"/>
  <c r="L12" i="2"/>
  <c r="O12" i="2" s="1"/>
  <c r="L11" i="2"/>
  <c r="O11" i="2" s="1"/>
  <c r="L10" i="2"/>
  <c r="O10" i="2" s="1"/>
  <c r="L9" i="2"/>
  <c r="O9" i="2" s="1"/>
  <c r="L8" i="2"/>
  <c r="L7" i="2"/>
  <c r="L6" i="2"/>
  <c r="L5" i="2"/>
  <c r="L4" i="2"/>
  <c r="L3" i="2"/>
  <c r="L14" i="2" s="1"/>
  <c r="D27" i="1" l="1"/>
  <c r="F27" i="1"/>
  <c r="M4" i="4"/>
  <c r="M6" i="4"/>
  <c r="M8" i="4"/>
  <c r="M10" i="4"/>
  <c r="M12" i="4"/>
  <c r="O8" i="2"/>
  <c r="O6" i="2"/>
  <c r="M5" i="4"/>
  <c r="M7" i="4"/>
  <c r="M9" i="4"/>
  <c r="M11" i="4"/>
  <c r="G27" i="1"/>
  <c r="G26" i="1"/>
  <c r="F25" i="1"/>
  <c r="E27" i="1"/>
  <c r="C27" i="1"/>
  <c r="M7" i="1"/>
  <c r="C19" i="1"/>
  <c r="C25" i="1" s="1"/>
  <c r="D25" i="1"/>
  <c r="G25" i="1"/>
  <c r="F26" i="1"/>
  <c r="E26" i="1"/>
  <c r="E25" i="1"/>
  <c r="D26" i="1"/>
  <c r="N8" i="1"/>
  <c r="O7" i="2"/>
  <c r="N6" i="1"/>
  <c r="O5" i="2"/>
  <c r="C26" i="1"/>
  <c r="M4" i="2"/>
  <c r="M5" i="2"/>
  <c r="M6" i="2"/>
  <c r="M7" i="2"/>
  <c r="M8" i="2"/>
  <c r="M9" i="2"/>
  <c r="M10" i="2"/>
  <c r="M11" i="2"/>
  <c r="M12" i="2"/>
  <c r="O3" i="2"/>
  <c r="O4" i="2"/>
  <c r="M3" i="4"/>
  <c r="L14" i="1"/>
  <c r="M3" i="2"/>
  <c r="C17" i="2"/>
  <c r="D17" i="2"/>
  <c r="E17" i="2"/>
  <c r="F17" i="2"/>
  <c r="G17" i="2"/>
  <c r="H17" i="2"/>
  <c r="I17" i="2"/>
  <c r="J17" i="2"/>
  <c r="K17" i="2"/>
</calcChain>
</file>

<file path=xl/sharedStrings.xml><?xml version="1.0" encoding="utf-8"?>
<sst xmlns="http://schemas.openxmlformats.org/spreadsheetml/2006/main" count="106" uniqueCount="49">
  <si>
    <t>Таблиця успішності учнів 5 класу за ІІ семестр</t>
  </si>
  <si>
    <t>№з/п</t>
  </si>
  <si>
    <t>Таблиця успішності учнів 5 класу за І семестр</t>
  </si>
  <si>
    <t>ПІП учня</t>
  </si>
  <si>
    <t>укр мова</t>
  </si>
  <si>
    <t>укр л-ра</t>
  </si>
  <si>
    <t>англ мова</t>
  </si>
  <si>
    <t>математика</t>
  </si>
  <si>
    <t>історія</t>
  </si>
  <si>
    <t>природознавство</t>
  </si>
  <si>
    <t>фізкультура</t>
  </si>
  <si>
    <t>образотв. мистецтво</t>
  </si>
  <si>
    <t>музика</t>
  </si>
  <si>
    <t xml:space="preserve">середній бал </t>
  </si>
  <si>
    <t>Рейтинг</t>
  </si>
  <si>
    <t>інна</t>
  </si>
  <si>
    <t>ганна</t>
  </si>
  <si>
    <t>петро</t>
  </si>
  <si>
    <t>андрій</t>
  </si>
  <si>
    <t>іван</t>
  </si>
  <si>
    <t>сергій</t>
  </si>
  <si>
    <t>ольга</t>
  </si>
  <si>
    <t>ілля</t>
  </si>
  <si>
    <t>марія</t>
  </si>
  <si>
    <t>артем</t>
  </si>
  <si>
    <t>середній бал</t>
  </si>
  <si>
    <t>початковий</t>
  </si>
  <si>
    <t>початковий, %</t>
  </si>
  <si>
    <t>середній</t>
  </si>
  <si>
    <t>середній, %</t>
  </si>
  <si>
    <t>достатній</t>
  </si>
  <si>
    <t>достатній, %</t>
  </si>
  <si>
    <t>високий</t>
  </si>
  <si>
    <t>високий, %</t>
  </si>
  <si>
    <t>результативність навчання</t>
  </si>
  <si>
    <t>якість навчання</t>
  </si>
  <si>
    <t>ПЯН</t>
  </si>
  <si>
    <t>динаміка успішності</t>
  </si>
  <si>
    <t>рівні навчальних досягнень</t>
  </si>
  <si>
    <t>літературне читання</t>
  </si>
  <si>
    <t xml:space="preserve">Таблиця успішності учнів 4 класу </t>
  </si>
  <si>
    <t xml:space="preserve">Антонович Марія </t>
  </si>
  <si>
    <t>Малтиз Софія</t>
  </si>
  <si>
    <t>Меленюк Данило</t>
  </si>
  <si>
    <t>Носаль Катерина</t>
  </si>
  <si>
    <t>Слойка Антон</t>
  </si>
  <si>
    <t>Старик Евеліна</t>
  </si>
  <si>
    <t>Чорний Андрій</t>
  </si>
  <si>
    <t>Шинківський Олег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</si>
</sst>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gradientFill degree="45">
        <stop position="0">
          <color theme="0"/>
        </stop>
        <stop position="1">
          <color theme="9" tint="0.59999389629810485"/>
        </stop>
      </gradientFill>
    </fill>
    <fill>
      <gradientFill degree="135">
        <stop position="0">
          <color theme="0"/>
        </stop>
        <stop position="1">
          <color theme="5" tint="0.59999389629810485"/>
        </stop>
      </gradientFill>
    </fill>
    <fill>
      <gradientFill degree="90">
        <stop position="0">
          <color theme="0"/>
        </stop>
        <stop position="1">
          <color theme="6" tint="0.40000610370189521"/>
        </stop>
      </gradientFill>
    </fill>
    <fill>
      <gradientFill type="path">
        <stop position="0">
          <color theme="0"/>
        </stop>
        <stop position="1">
          <color theme="3" tint="0.40000610370189521"/>
        </stop>
      </gradientFill>
    </fill>
    <fill>
      <gradientFill type="path">
        <stop position="0">
          <color theme="0"/>
        </stop>
        <stop position="1">
          <color theme="7" tint="0.40000610370189521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59999389629810485"/>
        </stop>
      </gradientFill>
    </fill>
    <fill>
      <gradientFill type="path">
        <stop position="0">
          <color theme="0"/>
        </stop>
        <stop position="1">
          <color theme="8" tint="0.59999389629810485"/>
        </stop>
      </gradientFill>
    </fill>
    <fill>
      <patternFill patternType="lightDown">
        <bgColor rgb="FFCC99FF"/>
      </patternFill>
    </fill>
    <fill>
      <patternFill patternType="solid">
        <fgColor rgb="FFFF0066"/>
        <bgColor indexed="64"/>
      </patternFill>
    </fill>
    <fill>
      <patternFill patternType="solid">
        <fgColor rgb="FF66FF3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 applyFont="1" applyAlignment="1"/>
    <xf numFmtId="0" fontId="0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textRotation="90" wrapText="1"/>
    </xf>
    <xf numFmtId="164" fontId="0" fillId="0" borderId="1" xfId="0" applyNumberFormat="1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9" fontId="0" fillId="0" borderId="1" xfId="0" applyNumberFormat="1" applyFont="1" applyBorder="1" applyAlignment="1"/>
    <xf numFmtId="0" fontId="0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textRotation="90" wrapText="1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/>
    <xf numFmtId="0" fontId="0" fillId="5" borderId="1" xfId="0" applyFont="1" applyFill="1" applyBorder="1" applyAlignment="1"/>
    <xf numFmtId="164" fontId="0" fillId="6" borderId="1" xfId="0" applyNumberFormat="1" applyFont="1" applyFill="1" applyBorder="1" applyAlignment="1"/>
    <xf numFmtId="0" fontId="0" fillId="7" borderId="1" xfId="0" applyFont="1" applyFill="1" applyBorder="1" applyAlignment="1"/>
    <xf numFmtId="0" fontId="1" fillId="8" borderId="1" xfId="0" applyFont="1" applyFill="1" applyBorder="1" applyAlignment="1">
      <alignment wrapText="1"/>
    </xf>
    <xf numFmtId="0" fontId="0" fillId="8" borderId="1" xfId="0" applyFont="1" applyFill="1" applyBorder="1" applyAlignment="1"/>
    <xf numFmtId="0" fontId="1" fillId="9" borderId="1" xfId="0" applyFont="1" applyFill="1" applyBorder="1" applyAlignment="1">
      <alignment wrapText="1"/>
    </xf>
    <xf numFmtId="0" fontId="0" fillId="9" borderId="1" xfId="0" applyFont="1" applyFill="1" applyBorder="1" applyAlignment="1"/>
    <xf numFmtId="0" fontId="1" fillId="9" borderId="1" xfId="0" applyFont="1" applyFill="1" applyBorder="1" applyAlignment="1"/>
    <xf numFmtId="0" fontId="1" fillId="10" borderId="1" xfId="0" applyFont="1" applyFill="1" applyBorder="1" applyAlignment="1">
      <alignment wrapText="1"/>
    </xf>
    <xf numFmtId="9" fontId="0" fillId="10" borderId="1" xfId="1" applyFont="1" applyFill="1" applyBorder="1" applyAlignment="1"/>
    <xf numFmtId="0" fontId="1" fillId="10" borderId="1" xfId="0" applyFont="1" applyFill="1" applyBorder="1" applyAlignment="1"/>
    <xf numFmtId="0" fontId="1" fillId="11" borderId="1" xfId="0" applyFont="1" applyFill="1" applyBorder="1" applyAlignment="1">
      <alignment wrapText="1"/>
    </xf>
    <xf numFmtId="9" fontId="0" fillId="11" borderId="1" xfId="0" applyNumberFormat="1" applyFont="1" applyFill="1" applyBorder="1" applyAlignment="1"/>
    <xf numFmtId="0" fontId="1" fillId="12" borderId="1" xfId="0" applyFont="1" applyFill="1" applyBorder="1" applyAlignment="1"/>
    <xf numFmtId="9" fontId="0" fillId="12" borderId="1" xfId="0" applyNumberFormat="1" applyFont="1" applyFill="1" applyBorder="1" applyAlignment="1"/>
    <xf numFmtId="0" fontId="1" fillId="13" borderId="1" xfId="0" applyFont="1" applyFill="1" applyBorder="1" applyAlignment="1"/>
    <xf numFmtId="0" fontId="0" fillId="13" borderId="1" xfId="0" applyFont="1" applyFill="1" applyBorder="1" applyAlignment="1"/>
    <xf numFmtId="0" fontId="3" fillId="0" borderId="0" xfId="0" applyFont="1" applyAlignment="1"/>
    <xf numFmtId="0" fontId="3" fillId="0" borderId="0" xfId="0" applyFont="1" applyAlignment="1">
      <alignment textRotation="90"/>
    </xf>
    <xf numFmtId="164" fontId="0" fillId="0" borderId="0" xfId="0" applyNumberFormat="1" applyFont="1" applyAlignment="1"/>
    <xf numFmtId="0" fontId="3" fillId="0" borderId="0" xfId="0" applyFont="1" applyAlignment="1">
      <alignment horizontal="center" vertical="center" textRotation="90" wrapText="1"/>
    </xf>
    <xf numFmtId="0" fontId="3" fillId="4" borderId="1" xfId="0" applyFont="1" applyFill="1" applyBorder="1" applyAlignment="1"/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2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3"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66FF33"/>
      <color rgb="FFFF0066"/>
      <color rgb="FFCC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1семестр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 семестр'!$B$3:$B$12</c:f>
              <c:strCache>
                <c:ptCount val="8"/>
                <c:pt idx="0">
                  <c:v>Антонович Марія </c:v>
                </c:pt>
                <c:pt idx="1">
                  <c:v>Малтиз Софія</c:v>
                </c:pt>
                <c:pt idx="2">
                  <c:v>Меленюк Данило</c:v>
                </c:pt>
                <c:pt idx="3">
                  <c:v>Носаль Катерина</c:v>
                </c:pt>
                <c:pt idx="4">
                  <c:v>Слойка Антон</c:v>
                </c:pt>
                <c:pt idx="5">
                  <c:v>Старик Евеліна</c:v>
                </c:pt>
                <c:pt idx="6">
                  <c:v>Чорний Андрій</c:v>
                </c:pt>
                <c:pt idx="7">
                  <c:v>Шинківський Олег</c:v>
                </c:pt>
              </c:strCache>
            </c:strRef>
          </c:cat>
          <c:val>
            <c:numRef>
              <c:f>'1 семестр'!$L$3:$L$12</c:f>
              <c:numCache>
                <c:formatCode>0.0</c:formatCode>
                <c:ptCount val="10"/>
                <c:pt idx="0">
                  <c:v>8.4</c:v>
                </c:pt>
                <c:pt idx="1">
                  <c:v>9.4</c:v>
                </c:pt>
                <c:pt idx="2">
                  <c:v>10.6</c:v>
                </c:pt>
                <c:pt idx="3">
                  <c:v>7.4</c:v>
                </c:pt>
                <c:pt idx="4">
                  <c:v>9.1999999999999993</c:v>
                </c:pt>
                <c:pt idx="5">
                  <c:v>10.199999999999999</c:v>
                </c:pt>
                <c:pt idx="6">
                  <c:v>11</c:v>
                </c:pt>
                <c:pt idx="7">
                  <c:v>8.1999999999999993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95520"/>
        <c:axId val="75197056"/>
      </c:barChart>
      <c:catAx>
        <c:axId val="7519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197056"/>
        <c:crosses val="autoZero"/>
        <c:auto val="1"/>
        <c:lblAlgn val="ctr"/>
        <c:lblOffset val="100"/>
        <c:noMultiLvlLbl val="0"/>
      </c:catAx>
      <c:valAx>
        <c:axId val="7519705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5195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/>
              <a:t>Укр. мова</a:t>
            </a:r>
          </a:p>
          <a:p>
            <a:pPr>
              <a:defRPr/>
            </a:pPr>
            <a:endParaRPr lang="ru-RU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997821027088591"/>
          <c:y val="0.16421139368791243"/>
          <c:w val="0.78212666351756155"/>
          <c:h val="0.3574777170237183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 семестр'!$B$3:$B$12</c:f>
              <c:strCache>
                <c:ptCount val="8"/>
                <c:pt idx="0">
                  <c:v>Антонович Марія </c:v>
                </c:pt>
                <c:pt idx="1">
                  <c:v>Малтиз Софія</c:v>
                </c:pt>
                <c:pt idx="2">
                  <c:v>Меленюк Данило</c:v>
                </c:pt>
                <c:pt idx="3">
                  <c:v>Носаль Катерина</c:v>
                </c:pt>
                <c:pt idx="4">
                  <c:v>Слойка Антон</c:v>
                </c:pt>
                <c:pt idx="5">
                  <c:v>Старик Евеліна</c:v>
                </c:pt>
                <c:pt idx="6">
                  <c:v>Чорний Андрій</c:v>
                </c:pt>
                <c:pt idx="7">
                  <c:v>Шинківський Олег</c:v>
                </c:pt>
              </c:strCache>
            </c:strRef>
          </c:cat>
          <c:val>
            <c:numRef>
              <c:f>'1 семестр'!$K$3:$K$12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22016"/>
        <c:axId val="75227904"/>
      </c:barChart>
      <c:catAx>
        <c:axId val="7522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227904"/>
        <c:crosses val="autoZero"/>
        <c:auto val="1"/>
        <c:lblAlgn val="ctr"/>
        <c:lblOffset val="100"/>
        <c:noMultiLvlLbl val="0"/>
      </c:catAx>
      <c:valAx>
        <c:axId val="752279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5222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strRef>
              <c:f>'2 семестр'!$B$3:$B$12</c:f>
              <c:strCache>
                <c:ptCount val="10"/>
                <c:pt idx="0">
                  <c:v>інна</c:v>
                </c:pt>
                <c:pt idx="1">
                  <c:v>ганна</c:v>
                </c:pt>
                <c:pt idx="2">
                  <c:v>петро</c:v>
                </c:pt>
                <c:pt idx="3">
                  <c:v>андрій</c:v>
                </c:pt>
                <c:pt idx="4">
                  <c:v>іван</c:v>
                </c:pt>
                <c:pt idx="5">
                  <c:v>сергій</c:v>
                </c:pt>
                <c:pt idx="6">
                  <c:v>ольга</c:v>
                </c:pt>
                <c:pt idx="7">
                  <c:v>ілля</c:v>
                </c:pt>
                <c:pt idx="8">
                  <c:v>марія</c:v>
                </c:pt>
                <c:pt idx="9">
                  <c:v>артем</c:v>
                </c:pt>
              </c:strCache>
            </c:strRef>
          </c:xVal>
          <c:yVal>
            <c:numRef>
              <c:f>'2 семестр'!$O$3:$O$12</c:f>
              <c:numCache>
                <c:formatCode>0.0</c:formatCode>
                <c:ptCount val="10"/>
                <c:pt idx="0">
                  <c:v>1.3777777777777782</c:v>
                </c:pt>
                <c:pt idx="1">
                  <c:v>1.155555555555555</c:v>
                </c:pt>
                <c:pt idx="2">
                  <c:v>-1.0444444444444443</c:v>
                </c:pt>
                <c:pt idx="3">
                  <c:v>1.7111111111111104</c:v>
                </c:pt>
                <c:pt idx="4">
                  <c:v>-0.97777777777777786</c:v>
                </c:pt>
                <c:pt idx="5">
                  <c:v>-2.6444444444444439</c:v>
                </c:pt>
                <c:pt idx="6">
                  <c:v>-0.55555555555555536</c:v>
                </c:pt>
                <c:pt idx="7">
                  <c:v>-1.0888888888888886</c:v>
                </c:pt>
                <c:pt idx="8">
                  <c:v>7.1111111111111107</c:v>
                </c:pt>
                <c:pt idx="9">
                  <c:v>9.3333333333333339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25184"/>
        <c:axId val="74927104"/>
      </c:scatterChart>
      <c:valAx>
        <c:axId val="74925184"/>
        <c:scaling>
          <c:orientation val="minMax"/>
        </c:scaling>
        <c:delete val="0"/>
        <c:axPos val="b"/>
        <c:title>
          <c:overlay val="0"/>
        </c:title>
        <c:majorTickMark val="none"/>
        <c:minorTickMark val="none"/>
        <c:tickLblPos val="none"/>
        <c:crossAx val="74927104"/>
        <c:crosses val="autoZero"/>
        <c:crossBetween val="midCat"/>
      </c:valAx>
      <c:valAx>
        <c:axId val="7492710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overlay val="0"/>
        </c:title>
        <c:numFmt formatCode="0.0" sourceLinked="1"/>
        <c:majorTickMark val="none"/>
        <c:minorTickMark val="none"/>
        <c:tickLblPos val="nextTo"/>
        <c:crossAx val="749251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29</xdr:row>
      <xdr:rowOff>195262</xdr:rowOff>
    </xdr:from>
    <xdr:to>
      <xdr:col>6</xdr:col>
      <xdr:colOff>323850</xdr:colOff>
      <xdr:row>43</xdr:row>
      <xdr:rowOff>138112</xdr:rowOff>
    </xdr:to>
    <xdr:graphicFrame macro="">
      <xdr:nvGraphicFramePr>
        <xdr:cNvPr id="4" name="Діагра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522922</xdr:colOff>
      <xdr:row>29</xdr:row>
      <xdr:rowOff>197167</xdr:rowOff>
    </xdr:from>
    <xdr:to>
      <xdr:col>16</xdr:col>
      <xdr:colOff>294322</xdr:colOff>
      <xdr:row>43</xdr:row>
      <xdr:rowOff>141922</xdr:rowOff>
    </xdr:to>
    <xdr:graphicFrame macro="">
      <xdr:nvGraphicFramePr>
        <xdr:cNvPr id="5" name="Діагра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90487</xdr:colOff>
      <xdr:row>4</xdr:row>
      <xdr:rowOff>14287</xdr:rowOff>
    </xdr:from>
    <xdr:to>
      <xdr:col>14</xdr:col>
      <xdr:colOff>395287</xdr:colOff>
      <xdr:row>18</xdr:row>
      <xdr:rowOff>90487</xdr:rowOff>
    </xdr:to>
    <xdr:graphicFrame macro="">
      <xdr:nvGraphicFramePr>
        <xdr:cNvPr id="3" name="Діагра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tabSelected="1" workbookViewId="0">
      <selection activeCell="N12" sqref="N12"/>
    </sheetView>
  </sheetViews>
  <sheetFormatPr defaultColWidth="14.42578125" defaultRowHeight="15" customHeight="1" x14ac:dyDescent="0.25"/>
  <cols>
    <col min="1" max="1" width="8" customWidth="1"/>
    <col min="2" max="2" width="29.28515625" customWidth="1"/>
    <col min="3" max="13" width="8" customWidth="1"/>
    <col min="14" max="14" width="10" customWidth="1"/>
    <col min="15" max="26" width="8" customWidth="1"/>
  </cols>
  <sheetData>
    <row r="1" spans="1:15" x14ac:dyDescent="0.25">
      <c r="A1" s="39" t="s">
        <v>40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5" ht="65.25" customHeight="1" x14ac:dyDescent="0.25">
      <c r="A2" s="12" t="s">
        <v>1</v>
      </c>
      <c r="B2" s="13" t="s">
        <v>3</v>
      </c>
      <c r="C2" s="14" t="s">
        <v>4</v>
      </c>
      <c r="D2" s="14" t="s">
        <v>39</v>
      </c>
      <c r="E2" s="14" t="s">
        <v>6</v>
      </c>
      <c r="F2" s="14" t="s">
        <v>7</v>
      </c>
      <c r="G2" s="14" t="s">
        <v>9</v>
      </c>
      <c r="H2" s="14"/>
      <c r="I2" s="14"/>
      <c r="J2" s="14"/>
      <c r="K2" s="14"/>
      <c r="L2" s="14" t="s">
        <v>13</v>
      </c>
      <c r="M2" s="14" t="s">
        <v>14</v>
      </c>
      <c r="N2" s="37" t="s">
        <v>38</v>
      </c>
      <c r="O2" s="34"/>
    </row>
    <row r="3" spans="1:15" x14ac:dyDescent="0.25">
      <c r="A3" s="15">
        <v>1</v>
      </c>
      <c r="B3" s="38" t="s">
        <v>41</v>
      </c>
      <c r="C3" s="17">
        <v>8</v>
      </c>
      <c r="D3" s="17">
        <v>9</v>
      </c>
      <c r="E3" s="17">
        <v>8</v>
      </c>
      <c r="F3" s="17">
        <v>8</v>
      </c>
      <c r="G3" s="17">
        <v>9</v>
      </c>
      <c r="H3" s="17"/>
      <c r="I3" s="17"/>
      <c r="J3" s="17"/>
      <c r="K3" s="17"/>
      <c r="L3" s="18">
        <f>AVERAGE(C3:G3)</f>
        <v>8.4</v>
      </c>
      <c r="M3" s="19">
        <v>2</v>
      </c>
      <c r="N3" t="str">
        <f t="shared" ref="N3:N8" si="0">IF(L3&gt;=10,"високий",IF(L3&gt;=7,"достатній",IF(L3&gt;=4,"середній","початковий")))</f>
        <v>достатній</v>
      </c>
    </row>
    <row r="4" spans="1:15" x14ac:dyDescent="0.25">
      <c r="A4" s="15">
        <v>2</v>
      </c>
      <c r="B4" s="38" t="s">
        <v>42</v>
      </c>
      <c r="C4" s="17">
        <v>9</v>
      </c>
      <c r="D4" s="17">
        <v>10</v>
      </c>
      <c r="E4" s="17">
        <v>9</v>
      </c>
      <c r="F4" s="17">
        <v>9</v>
      </c>
      <c r="G4" s="17">
        <v>10</v>
      </c>
      <c r="H4" s="17"/>
      <c r="I4" s="17"/>
      <c r="J4" s="17"/>
      <c r="K4" s="17"/>
      <c r="L4" s="18">
        <v>9.4</v>
      </c>
      <c r="M4" s="19">
        <v>3</v>
      </c>
      <c r="N4" t="str">
        <f t="shared" si="0"/>
        <v>достатній</v>
      </c>
    </row>
    <row r="5" spans="1:15" x14ac:dyDescent="0.25">
      <c r="A5" s="15">
        <v>3</v>
      </c>
      <c r="B5" s="38" t="s">
        <v>43</v>
      </c>
      <c r="C5" s="17">
        <v>10</v>
      </c>
      <c r="D5" s="17">
        <v>11</v>
      </c>
      <c r="E5" s="17">
        <v>10</v>
      </c>
      <c r="F5" s="17">
        <v>11</v>
      </c>
      <c r="G5" s="17">
        <v>11</v>
      </c>
      <c r="H5" s="17"/>
      <c r="I5" s="17"/>
      <c r="J5" s="17"/>
      <c r="K5" s="17"/>
      <c r="L5" s="18">
        <f>AVERAGE(C5:G5)</f>
        <v>10.6</v>
      </c>
      <c r="M5" s="19">
        <v>3</v>
      </c>
      <c r="N5" t="str">
        <f t="shared" si="0"/>
        <v>високий</v>
      </c>
    </row>
    <row r="6" spans="1:15" x14ac:dyDescent="0.25">
      <c r="A6" s="15">
        <v>4</v>
      </c>
      <c r="B6" s="38" t="s">
        <v>44</v>
      </c>
      <c r="C6" s="17">
        <v>7</v>
      </c>
      <c r="D6" s="17">
        <v>9</v>
      </c>
      <c r="E6" s="17">
        <v>7</v>
      </c>
      <c r="F6" s="17">
        <v>7</v>
      </c>
      <c r="G6" s="17">
        <v>7</v>
      </c>
      <c r="H6" s="17"/>
      <c r="I6" s="17"/>
      <c r="J6" s="17"/>
      <c r="K6" s="17"/>
      <c r="L6" s="18">
        <f t="shared" ref="L6:L7" si="1">AVERAGE(C6:K6)</f>
        <v>7.4</v>
      </c>
      <c r="M6" s="19">
        <v>4</v>
      </c>
      <c r="N6" t="str">
        <f t="shared" si="0"/>
        <v>достатній</v>
      </c>
    </row>
    <row r="7" spans="1:15" x14ac:dyDescent="0.25">
      <c r="A7" s="15">
        <v>5</v>
      </c>
      <c r="B7" s="38" t="s">
        <v>45</v>
      </c>
      <c r="C7" s="17">
        <v>9</v>
      </c>
      <c r="D7" s="17">
        <v>10</v>
      </c>
      <c r="E7" s="17">
        <v>9</v>
      </c>
      <c r="F7" s="17">
        <v>9</v>
      </c>
      <c r="G7" s="17">
        <v>9</v>
      </c>
      <c r="H7" s="17"/>
      <c r="I7" s="17"/>
      <c r="J7" s="17"/>
      <c r="K7" s="17"/>
      <c r="L7" s="18">
        <f t="shared" si="1"/>
        <v>9.1999999999999993</v>
      </c>
      <c r="M7" s="19">
        <f>RANK(L7,$L$6:$L$7,0)</f>
        <v>1</v>
      </c>
      <c r="N7" t="str">
        <f t="shared" si="0"/>
        <v>достатній</v>
      </c>
    </row>
    <row r="8" spans="1:15" x14ac:dyDescent="0.25">
      <c r="A8" s="15">
        <v>6</v>
      </c>
      <c r="B8" s="38" t="s">
        <v>46</v>
      </c>
      <c r="C8" s="17">
        <v>10</v>
      </c>
      <c r="D8" s="17">
        <v>11</v>
      </c>
      <c r="E8" s="17">
        <v>10</v>
      </c>
      <c r="F8" s="17">
        <v>10</v>
      </c>
      <c r="G8" s="17">
        <v>10</v>
      </c>
      <c r="H8" s="17"/>
      <c r="I8" s="17"/>
      <c r="J8" s="17"/>
      <c r="K8" s="17"/>
      <c r="L8" s="18">
        <f>AVERAGE(C8:G8)</f>
        <v>10.199999999999999</v>
      </c>
      <c r="M8" s="19">
        <v>4</v>
      </c>
      <c r="N8" t="str">
        <f t="shared" si="0"/>
        <v>високий</v>
      </c>
    </row>
    <row r="9" spans="1:15" x14ac:dyDescent="0.25">
      <c r="A9" s="15">
        <v>7</v>
      </c>
      <c r="B9" s="16" t="s">
        <v>47</v>
      </c>
      <c r="C9" s="17">
        <v>11</v>
      </c>
      <c r="D9" s="17">
        <v>11</v>
      </c>
      <c r="E9" s="17">
        <v>11</v>
      </c>
      <c r="F9" s="17">
        <v>11</v>
      </c>
      <c r="G9" s="17">
        <v>11</v>
      </c>
      <c r="H9" s="17"/>
      <c r="I9" s="17"/>
      <c r="J9" s="17"/>
      <c r="K9" s="17"/>
      <c r="L9" s="18">
        <v>11</v>
      </c>
      <c r="M9" s="19"/>
      <c r="N9" t="s">
        <v>32</v>
      </c>
    </row>
    <row r="10" spans="1:15" x14ac:dyDescent="0.25">
      <c r="A10" s="15">
        <v>8</v>
      </c>
      <c r="B10" s="16" t="s">
        <v>48</v>
      </c>
      <c r="C10" s="17">
        <v>8</v>
      </c>
      <c r="D10" s="17">
        <v>9</v>
      </c>
      <c r="E10" s="17">
        <v>8</v>
      </c>
      <c r="F10" s="17">
        <v>8</v>
      </c>
      <c r="G10" s="17">
        <v>8</v>
      </c>
      <c r="H10" s="17"/>
      <c r="I10" s="17"/>
      <c r="J10" s="17"/>
      <c r="K10" s="17"/>
      <c r="L10" s="18">
        <v>8.1999999999999993</v>
      </c>
      <c r="M10" s="19"/>
      <c r="N10" t="s">
        <v>30</v>
      </c>
    </row>
    <row r="11" spans="1:15" x14ac:dyDescent="0.25">
      <c r="A11" s="15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8"/>
      <c r="M11" s="19"/>
    </row>
    <row r="12" spans="1:15" x14ac:dyDescent="0.25">
      <c r="A12" s="15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8"/>
      <c r="M12" s="19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5" x14ac:dyDescent="0.25">
      <c r="A14" s="1"/>
      <c r="B14" s="20" t="s">
        <v>25</v>
      </c>
      <c r="C14" s="21">
        <f>AVERAGE(C3:C10)</f>
        <v>9</v>
      </c>
      <c r="D14" s="21">
        <f>AVERAGE(D3:D10)</f>
        <v>10</v>
      </c>
      <c r="E14" s="21">
        <f>AVERAGE(E3:E10)</f>
        <v>9</v>
      </c>
      <c r="F14" s="21">
        <f>AVERAGE(F3:F10)</f>
        <v>9.125</v>
      </c>
      <c r="G14" s="21">
        <f>AVERAGE(G3:G10)</f>
        <v>9.375</v>
      </c>
      <c r="H14" s="21"/>
      <c r="I14" s="21"/>
      <c r="J14" s="21"/>
      <c r="K14" s="21"/>
      <c r="L14" s="21">
        <f>AVERAGE(L3:L12)</f>
        <v>9.3000000000000007</v>
      </c>
      <c r="M14" s="1"/>
    </row>
    <row r="15" spans="1:15" x14ac:dyDescent="0.25">
      <c r="A15" s="1"/>
      <c r="B15" s="9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5" x14ac:dyDescent="0.25">
      <c r="A16" s="1"/>
      <c r="B16" s="22" t="s">
        <v>26</v>
      </c>
      <c r="C16" s="23">
        <v>0</v>
      </c>
      <c r="D16" s="23">
        <f t="shared" ref="D16:G16" si="2">COUNTIF(D3:D12,"&lt;=3")</f>
        <v>0</v>
      </c>
      <c r="E16" s="23">
        <f t="shared" si="2"/>
        <v>0</v>
      </c>
      <c r="F16" s="23">
        <f t="shared" si="2"/>
        <v>0</v>
      </c>
      <c r="G16" s="23">
        <f t="shared" si="2"/>
        <v>0</v>
      </c>
      <c r="H16" s="23"/>
      <c r="I16" s="23"/>
      <c r="J16" s="23"/>
      <c r="K16" s="23"/>
      <c r="L16" s="1"/>
      <c r="M16" s="1"/>
    </row>
    <row r="17" spans="1:13" x14ac:dyDescent="0.25">
      <c r="A17" s="1"/>
      <c r="B17" s="25" t="s">
        <v>27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/>
      <c r="I17" s="26"/>
      <c r="J17" s="26"/>
      <c r="K17" s="26"/>
      <c r="L17" s="1"/>
      <c r="M17" s="1"/>
    </row>
    <row r="18" spans="1:13" x14ac:dyDescent="0.25">
      <c r="A18" s="1"/>
      <c r="B18" s="22" t="s">
        <v>28</v>
      </c>
      <c r="C18" s="23">
        <f>COUNTIFS(C3:C12,"&gt;3",C3:C12,"&lt;=6")</f>
        <v>0</v>
      </c>
      <c r="D18" s="23">
        <f>COUNTIFS(D3:D12,"&gt;3",D3:D12,"&lt;=6")</f>
        <v>0</v>
      </c>
      <c r="E18" s="23">
        <f>COUNTIFS(E3:E12,"&gt;3",E3:E12,"&lt;=6")</f>
        <v>0</v>
      </c>
      <c r="F18" s="23">
        <f>COUNTIFS(F3:F12,"&gt;3",F3:F12,"&lt;=6")</f>
        <v>0</v>
      </c>
      <c r="G18" s="23">
        <f>COUNTIFS(G3:G12,"&gt;3",G3:G12,"&lt;=6")</f>
        <v>0</v>
      </c>
      <c r="H18" s="23"/>
      <c r="I18" s="23"/>
      <c r="J18" s="23"/>
      <c r="K18" s="23"/>
      <c r="L18" s="1"/>
      <c r="M18" s="1"/>
    </row>
    <row r="19" spans="1:13" x14ac:dyDescent="0.25">
      <c r="A19" s="1"/>
      <c r="B19" s="25" t="s">
        <v>29</v>
      </c>
      <c r="C19" s="26">
        <f>C18/$A$8</f>
        <v>0</v>
      </c>
      <c r="D19" s="26">
        <f>D18/$A$8</f>
        <v>0</v>
      </c>
      <c r="E19" s="26">
        <f>E18/$A$8</f>
        <v>0</v>
      </c>
      <c r="F19" s="26">
        <f>F18/$A$8</f>
        <v>0</v>
      </c>
      <c r="G19" s="26">
        <f>G18/$A$8</f>
        <v>0</v>
      </c>
      <c r="H19" s="26"/>
      <c r="I19" s="26"/>
      <c r="J19" s="26"/>
      <c r="K19" s="26"/>
      <c r="L19" s="1"/>
      <c r="M19" s="1"/>
    </row>
    <row r="20" spans="1:13" x14ac:dyDescent="0.25">
      <c r="A20" s="1"/>
      <c r="B20" s="22" t="s">
        <v>30</v>
      </c>
      <c r="C20" s="23">
        <f>COUNTIFS(C3:C12,"&gt;6",C3:C12,"&lt;=9")</f>
        <v>5</v>
      </c>
      <c r="D20" s="23">
        <f>COUNTIFS(D3:D8,"&gt;6",D3:D8,"&lt;=9")</f>
        <v>2</v>
      </c>
      <c r="E20" s="23">
        <f>COUNTIFS(E3:E12,"&gt;6",E3:E12,"&lt;=9")</f>
        <v>5</v>
      </c>
      <c r="F20" s="23">
        <f>COUNTIFS(F3:F12,"&gt;6",F3:F12,"&lt;=9")</f>
        <v>5</v>
      </c>
      <c r="G20" s="23">
        <f t="shared" ref="G20" si="3">COUNTIFS(G3:G12,"&gt;6",G3:G12,"&lt;=9")</f>
        <v>4</v>
      </c>
      <c r="H20" s="23"/>
      <c r="I20" s="23"/>
      <c r="J20" s="23"/>
      <c r="K20" s="23"/>
      <c r="L20" s="1"/>
      <c r="M20" s="1"/>
    </row>
    <row r="21" spans="1:13" ht="15.75" customHeight="1" x14ac:dyDescent="0.25">
      <c r="A21" s="1"/>
      <c r="B21" s="25" t="s">
        <v>31</v>
      </c>
      <c r="C21" s="26">
        <f>C20/$A$8</f>
        <v>0.83333333333333337</v>
      </c>
      <c r="D21" s="26">
        <f>D20/$A$8</f>
        <v>0.33333333333333331</v>
      </c>
      <c r="E21" s="26">
        <f>E20/$A$8</f>
        <v>0.83333333333333337</v>
      </c>
      <c r="F21" s="26">
        <f>F20/$A$8</f>
        <v>0.83333333333333337</v>
      </c>
      <c r="G21" s="26">
        <f>G20/$A$8</f>
        <v>0.66666666666666663</v>
      </c>
      <c r="H21" s="26"/>
      <c r="I21" s="26"/>
      <c r="J21" s="26"/>
      <c r="K21" s="26"/>
      <c r="L21" s="1"/>
      <c r="M21" s="1"/>
    </row>
    <row r="22" spans="1:13" ht="15.75" customHeight="1" x14ac:dyDescent="0.25">
      <c r="A22" s="1"/>
      <c r="B22" s="24" t="s">
        <v>32</v>
      </c>
      <c r="C22" s="23">
        <f>COUNTIF(C3:C12,"&gt;9")</f>
        <v>3</v>
      </c>
      <c r="D22" s="23">
        <f t="shared" ref="D22:G22" si="4">COUNTIF(D3:D12,"&gt;9")</f>
        <v>5</v>
      </c>
      <c r="E22" s="23">
        <f>COUNTIF(E3:E12,"&gt;9")</f>
        <v>3</v>
      </c>
      <c r="F22" s="23">
        <f t="shared" si="4"/>
        <v>3</v>
      </c>
      <c r="G22" s="23">
        <f t="shared" si="4"/>
        <v>4</v>
      </c>
      <c r="H22" s="23"/>
      <c r="I22" s="23"/>
      <c r="J22" s="23"/>
      <c r="K22" s="23"/>
      <c r="L22" s="1"/>
      <c r="M22" s="1"/>
    </row>
    <row r="23" spans="1:13" ht="15.75" customHeight="1" x14ac:dyDescent="0.25">
      <c r="A23" s="1"/>
      <c r="B23" s="27" t="s">
        <v>33</v>
      </c>
      <c r="C23" s="26">
        <f>C21</f>
        <v>0.83333333333333337</v>
      </c>
      <c r="D23" s="26">
        <f>D22/$A$8</f>
        <v>0.83333333333333337</v>
      </c>
      <c r="E23" s="26">
        <f>E22/$A$8</f>
        <v>0.5</v>
      </c>
      <c r="F23" s="26">
        <f>F22/$A$8</f>
        <v>0.5</v>
      </c>
      <c r="G23" s="26">
        <f>G22/$A$8</f>
        <v>0.66666666666666663</v>
      </c>
      <c r="H23" s="26"/>
      <c r="I23" s="26"/>
      <c r="J23" s="26"/>
      <c r="K23" s="26"/>
      <c r="L23" s="1"/>
      <c r="M23" s="1"/>
    </row>
    <row r="24" spans="1:13" ht="15.75" customHeight="1" x14ac:dyDescent="0.25">
      <c r="A24" s="1"/>
      <c r="B24" s="10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30" customHeight="1" x14ac:dyDescent="0.25">
      <c r="A25" s="1"/>
      <c r="B25" s="28" t="s">
        <v>34</v>
      </c>
      <c r="C25" s="29">
        <f>C19+C21+C23</f>
        <v>1.6666666666666667</v>
      </c>
      <c r="D25" s="29">
        <f t="shared" ref="D25:G25" si="5">D19+D21+D23</f>
        <v>1.1666666666666667</v>
      </c>
      <c r="E25" s="29">
        <f t="shared" si="5"/>
        <v>1.3333333333333335</v>
      </c>
      <c r="F25" s="29">
        <f t="shared" si="5"/>
        <v>1.3333333333333335</v>
      </c>
      <c r="G25" s="29">
        <f t="shared" si="5"/>
        <v>1.3333333333333333</v>
      </c>
      <c r="H25" s="29"/>
      <c r="I25" s="29"/>
      <c r="J25" s="29"/>
      <c r="K25" s="29"/>
      <c r="L25" s="1"/>
      <c r="M25" s="1"/>
    </row>
    <row r="26" spans="1:13" ht="15.75" customHeight="1" x14ac:dyDescent="0.25">
      <c r="A26" s="1"/>
      <c r="B26" s="30" t="s">
        <v>35</v>
      </c>
      <c r="C26" s="31">
        <f>C21+C23</f>
        <v>1.6666666666666667</v>
      </c>
      <c r="D26" s="31">
        <f t="shared" ref="D26:G26" si="6">D21+D23</f>
        <v>1.1666666666666667</v>
      </c>
      <c r="E26" s="31">
        <f t="shared" si="6"/>
        <v>1.3333333333333335</v>
      </c>
      <c r="F26" s="31">
        <f t="shared" si="6"/>
        <v>1.3333333333333335</v>
      </c>
      <c r="G26" s="31">
        <f t="shared" si="6"/>
        <v>1.3333333333333333</v>
      </c>
      <c r="H26" s="31"/>
      <c r="I26" s="31"/>
      <c r="J26" s="31"/>
      <c r="K26" s="31"/>
      <c r="L26" s="1"/>
      <c r="M26" s="1"/>
    </row>
    <row r="27" spans="1:13" ht="15.75" customHeight="1" x14ac:dyDescent="0.25">
      <c r="A27" s="1"/>
      <c r="B27" s="32" t="s">
        <v>36</v>
      </c>
      <c r="C27" s="33">
        <f>(C16*16+C18*36+C20*64+C22*100)/6</f>
        <v>103.33333333333333</v>
      </c>
      <c r="D27" s="33">
        <f>(D16*16+D18*36+D20*64+D22*100)/6</f>
        <v>104.66666666666667</v>
      </c>
      <c r="E27" s="33">
        <f>(E16*16+E18*36+E20*64+E22*100)/6</f>
        <v>103.33333333333333</v>
      </c>
      <c r="F27" s="33">
        <f>(F16*16+F18*36+F20*64+F22*100)/6</f>
        <v>103.33333333333333</v>
      </c>
      <c r="G27" s="33">
        <f>(G16*16+G18*36+G20*64+G22*100)/6</f>
        <v>109.33333333333333</v>
      </c>
      <c r="H27" s="33"/>
      <c r="I27" s="33"/>
      <c r="J27" s="33"/>
      <c r="K27" s="33"/>
      <c r="L27" s="1"/>
      <c r="M27" s="1"/>
    </row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M1"/>
  </mergeCells>
  <conditionalFormatting sqref="N3:N12">
    <cfRule type="cellIs" dxfId="2" priority="3" operator="equal">
      <formula>"достатній"</formula>
    </cfRule>
  </conditionalFormatting>
  <conditionalFormatting sqref="N3:N12">
    <cfRule type="cellIs" dxfId="1" priority="2" operator="equal">
      <formula>"початковий"</formula>
    </cfRule>
  </conditionalFormatting>
  <conditionalFormatting sqref="N3:N12">
    <cfRule type="cellIs" dxfId="0" priority="1" operator="equal">
      <formula>"високий"</formula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>
      <selection activeCell="P3" sqref="P3"/>
    </sheetView>
  </sheetViews>
  <sheetFormatPr defaultColWidth="14.42578125" defaultRowHeight="15" customHeight="1" x14ac:dyDescent="0.25"/>
  <cols>
    <col min="1" max="1" width="8" customWidth="1"/>
    <col min="2" max="2" width="23.85546875" customWidth="1"/>
    <col min="3" max="26" width="8" customWidth="1"/>
  </cols>
  <sheetData>
    <row r="1" spans="1:15" x14ac:dyDescent="0.25">
      <c r="B1" s="41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5" ht="102.75" customHeight="1" x14ac:dyDescent="0.25">
      <c r="A2" s="1" t="s">
        <v>1</v>
      </c>
      <c r="B2" s="2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O2" s="35" t="s">
        <v>37</v>
      </c>
    </row>
    <row r="3" spans="1:15" x14ac:dyDescent="0.25">
      <c r="A3" s="4">
        <v>1</v>
      </c>
      <c r="B3" s="1" t="s">
        <v>15</v>
      </c>
      <c r="C3" s="1">
        <v>8</v>
      </c>
      <c r="D3" s="1">
        <v>10</v>
      </c>
      <c r="E3" s="1">
        <v>9</v>
      </c>
      <c r="F3" s="1">
        <v>10</v>
      </c>
      <c r="G3" s="1">
        <v>9</v>
      </c>
      <c r="H3" s="1">
        <v>10</v>
      </c>
      <c r="I3" s="1">
        <v>10</v>
      </c>
      <c r="J3" s="1">
        <v>11</v>
      </c>
      <c r="K3" s="1">
        <v>11</v>
      </c>
      <c r="L3" s="8">
        <f t="shared" ref="L3:L12" si="0">AVERAGE(C3:K3)</f>
        <v>9.7777777777777786</v>
      </c>
      <c r="M3" s="1">
        <f t="shared" ref="M3:M12" si="1">RANK(L3,$L$3:$L$12)</f>
        <v>3</v>
      </c>
      <c r="O3" s="36">
        <f>L3-'1 семестр'!L3</f>
        <v>1.3777777777777782</v>
      </c>
    </row>
    <row r="4" spans="1:15" x14ac:dyDescent="0.25">
      <c r="A4" s="4">
        <v>2</v>
      </c>
      <c r="B4" s="1" t="s">
        <v>16</v>
      </c>
      <c r="C4" s="1">
        <v>10</v>
      </c>
      <c r="D4" s="1">
        <v>12</v>
      </c>
      <c r="E4" s="1">
        <v>11</v>
      </c>
      <c r="F4" s="1">
        <v>10</v>
      </c>
      <c r="G4" s="1">
        <v>10</v>
      </c>
      <c r="H4" s="1">
        <v>11</v>
      </c>
      <c r="I4" s="1">
        <v>10</v>
      </c>
      <c r="J4" s="1">
        <v>11</v>
      </c>
      <c r="K4" s="1">
        <v>10</v>
      </c>
      <c r="L4" s="8">
        <f t="shared" si="0"/>
        <v>10.555555555555555</v>
      </c>
      <c r="M4" s="1">
        <f t="shared" si="1"/>
        <v>1</v>
      </c>
      <c r="O4" s="36">
        <f>L4-'1 семестр'!L4</f>
        <v>1.155555555555555</v>
      </c>
    </row>
    <row r="5" spans="1:15" x14ac:dyDescent="0.25">
      <c r="A5" s="4">
        <v>3</v>
      </c>
      <c r="B5" s="1" t="s">
        <v>17</v>
      </c>
      <c r="C5" s="1">
        <v>7</v>
      </c>
      <c r="D5" s="1">
        <v>9</v>
      </c>
      <c r="E5" s="1">
        <v>8</v>
      </c>
      <c r="F5" s="1">
        <v>10</v>
      </c>
      <c r="G5" s="1">
        <v>10</v>
      </c>
      <c r="H5" s="1">
        <v>9</v>
      </c>
      <c r="I5" s="1">
        <v>12</v>
      </c>
      <c r="J5" s="1">
        <v>12</v>
      </c>
      <c r="K5" s="1">
        <v>9</v>
      </c>
      <c r="L5" s="8">
        <f t="shared" si="0"/>
        <v>9.5555555555555554</v>
      </c>
      <c r="M5" s="1">
        <f t="shared" si="1"/>
        <v>4</v>
      </c>
      <c r="O5" s="36">
        <f>L5-'1 семестр'!L5</f>
        <v>-1.0444444444444443</v>
      </c>
    </row>
    <row r="6" spans="1:15" x14ac:dyDescent="0.25">
      <c r="A6" s="4">
        <v>4</v>
      </c>
      <c r="B6" s="1" t="s">
        <v>18</v>
      </c>
      <c r="C6" s="1">
        <v>8</v>
      </c>
      <c r="D6" s="1">
        <v>9</v>
      </c>
      <c r="E6" s="1">
        <v>8</v>
      </c>
      <c r="F6" s="1">
        <v>8</v>
      </c>
      <c r="G6" s="1">
        <v>9</v>
      </c>
      <c r="H6" s="1">
        <v>9</v>
      </c>
      <c r="I6" s="1">
        <v>12</v>
      </c>
      <c r="J6" s="1">
        <v>10</v>
      </c>
      <c r="K6" s="1">
        <v>9</v>
      </c>
      <c r="L6" s="8">
        <f t="shared" si="0"/>
        <v>9.1111111111111107</v>
      </c>
      <c r="M6" s="1">
        <f t="shared" si="1"/>
        <v>6</v>
      </c>
      <c r="O6" s="36">
        <f>L6-'1 семестр'!L6</f>
        <v>1.7111111111111104</v>
      </c>
    </row>
    <row r="7" spans="1:15" x14ac:dyDescent="0.25">
      <c r="A7" s="4">
        <v>5</v>
      </c>
      <c r="B7" s="1" t="s">
        <v>19</v>
      </c>
      <c r="C7" s="1">
        <v>6</v>
      </c>
      <c r="D7" s="1">
        <v>8</v>
      </c>
      <c r="E7" s="1">
        <v>6</v>
      </c>
      <c r="F7" s="1">
        <v>6</v>
      </c>
      <c r="G7" s="1">
        <v>9</v>
      </c>
      <c r="H7" s="1">
        <v>9</v>
      </c>
      <c r="I7" s="1">
        <v>11</v>
      </c>
      <c r="J7" s="1">
        <v>10</v>
      </c>
      <c r="K7" s="1">
        <v>9</v>
      </c>
      <c r="L7" s="8">
        <f t="shared" si="0"/>
        <v>8.2222222222222214</v>
      </c>
      <c r="M7" s="1">
        <f t="shared" si="1"/>
        <v>7</v>
      </c>
      <c r="O7" s="36">
        <f>L7-'1 семестр'!L7</f>
        <v>-0.97777777777777786</v>
      </c>
    </row>
    <row r="8" spans="1:15" x14ac:dyDescent="0.25">
      <c r="A8" s="4">
        <v>6</v>
      </c>
      <c r="B8" s="1" t="s">
        <v>20</v>
      </c>
      <c r="C8" s="1">
        <v>3</v>
      </c>
      <c r="D8" s="1">
        <v>7</v>
      </c>
      <c r="E8" s="1">
        <v>6</v>
      </c>
      <c r="F8" s="1">
        <v>6</v>
      </c>
      <c r="G8" s="1">
        <v>8</v>
      </c>
      <c r="H8" s="1">
        <v>8</v>
      </c>
      <c r="I8" s="1">
        <v>12</v>
      </c>
      <c r="J8" s="1">
        <v>9</v>
      </c>
      <c r="K8" s="1">
        <v>9</v>
      </c>
      <c r="L8" s="8">
        <f t="shared" si="0"/>
        <v>7.5555555555555554</v>
      </c>
      <c r="M8" s="1">
        <f t="shared" si="1"/>
        <v>8</v>
      </c>
      <c r="O8" s="36">
        <f>L8-'1 семестр'!L8</f>
        <v>-2.6444444444444439</v>
      </c>
    </row>
    <row r="9" spans="1:15" x14ac:dyDescent="0.25">
      <c r="A9" s="4">
        <v>7</v>
      </c>
      <c r="B9" s="1" t="s">
        <v>21</v>
      </c>
      <c r="C9" s="1">
        <v>9</v>
      </c>
      <c r="D9" s="1">
        <v>11</v>
      </c>
      <c r="E9" s="1">
        <v>10</v>
      </c>
      <c r="F9" s="1">
        <v>10</v>
      </c>
      <c r="G9" s="1">
        <v>10</v>
      </c>
      <c r="H9" s="1">
        <v>10</v>
      </c>
      <c r="I9" s="1">
        <v>10</v>
      </c>
      <c r="J9" s="1">
        <v>12</v>
      </c>
      <c r="K9" s="1">
        <v>12</v>
      </c>
      <c r="L9" s="8">
        <f t="shared" si="0"/>
        <v>10.444444444444445</v>
      </c>
      <c r="M9" s="1">
        <f t="shared" si="1"/>
        <v>2</v>
      </c>
      <c r="O9" s="36">
        <f>L9-'1 семестр'!L9</f>
        <v>-0.55555555555555536</v>
      </c>
    </row>
    <row r="10" spans="1:15" x14ac:dyDescent="0.25">
      <c r="A10" s="4">
        <v>8</v>
      </c>
      <c r="B10" s="1" t="s">
        <v>22</v>
      </c>
      <c r="C10" s="1">
        <v>5</v>
      </c>
      <c r="D10" s="1">
        <v>6</v>
      </c>
      <c r="E10" s="1">
        <v>4</v>
      </c>
      <c r="F10" s="1">
        <v>6</v>
      </c>
      <c r="G10" s="1">
        <v>6</v>
      </c>
      <c r="H10" s="1">
        <v>8</v>
      </c>
      <c r="I10" s="1">
        <v>11</v>
      </c>
      <c r="J10" s="1">
        <v>9</v>
      </c>
      <c r="K10" s="1">
        <v>9</v>
      </c>
      <c r="L10" s="8">
        <f t="shared" si="0"/>
        <v>7.1111111111111107</v>
      </c>
      <c r="M10" s="1">
        <f t="shared" si="1"/>
        <v>9</v>
      </c>
      <c r="O10" s="36">
        <f>L10-'1 семестр'!L10</f>
        <v>-1.0888888888888886</v>
      </c>
    </row>
    <row r="11" spans="1:15" x14ac:dyDescent="0.25">
      <c r="A11" s="4">
        <v>9</v>
      </c>
      <c r="B11" s="1" t="s">
        <v>23</v>
      </c>
      <c r="C11" s="1">
        <v>5</v>
      </c>
      <c r="D11" s="1">
        <v>6</v>
      </c>
      <c r="E11" s="1">
        <v>6</v>
      </c>
      <c r="F11" s="1">
        <v>3</v>
      </c>
      <c r="G11" s="1">
        <v>8</v>
      </c>
      <c r="H11" s="1">
        <v>8</v>
      </c>
      <c r="I11" s="1">
        <v>9</v>
      </c>
      <c r="J11" s="1">
        <v>9</v>
      </c>
      <c r="K11" s="1">
        <v>10</v>
      </c>
      <c r="L11" s="8">
        <f t="shared" si="0"/>
        <v>7.1111111111111107</v>
      </c>
      <c r="M11" s="1">
        <f t="shared" si="1"/>
        <v>9</v>
      </c>
      <c r="O11" s="36">
        <f>L11-'1 семестр'!L11</f>
        <v>7.1111111111111107</v>
      </c>
    </row>
    <row r="12" spans="1:15" x14ac:dyDescent="0.25">
      <c r="A12" s="4">
        <v>10</v>
      </c>
      <c r="B12" s="1" t="s">
        <v>24</v>
      </c>
      <c r="C12" s="1">
        <v>5</v>
      </c>
      <c r="D12" s="1">
        <v>9</v>
      </c>
      <c r="E12" s="1">
        <v>9</v>
      </c>
      <c r="F12" s="1">
        <v>10</v>
      </c>
      <c r="G12" s="1">
        <v>10</v>
      </c>
      <c r="H12" s="1">
        <v>10</v>
      </c>
      <c r="I12" s="1">
        <v>11</v>
      </c>
      <c r="J12" s="1">
        <v>10</v>
      </c>
      <c r="K12" s="1">
        <v>10</v>
      </c>
      <c r="L12" s="8">
        <f t="shared" si="0"/>
        <v>9.3333333333333339</v>
      </c>
      <c r="M12" s="1">
        <f t="shared" si="1"/>
        <v>5</v>
      </c>
      <c r="O12" s="36">
        <f>L12-'1 семестр'!L12</f>
        <v>9.3333333333333339</v>
      </c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5" x14ac:dyDescent="0.25">
      <c r="A14" s="1"/>
      <c r="B14" s="9" t="s">
        <v>25</v>
      </c>
      <c r="C14" s="8">
        <f t="shared" ref="C14:L14" si="2">AVERAGE(C3:C12)</f>
        <v>6.6</v>
      </c>
      <c r="D14" s="8">
        <f t="shared" si="2"/>
        <v>8.6999999999999993</v>
      </c>
      <c r="E14" s="8">
        <f t="shared" si="2"/>
        <v>7.7</v>
      </c>
      <c r="F14" s="8">
        <f t="shared" si="2"/>
        <v>7.9</v>
      </c>
      <c r="G14" s="8">
        <f t="shared" si="2"/>
        <v>8.9</v>
      </c>
      <c r="H14" s="8">
        <f t="shared" si="2"/>
        <v>9.1999999999999993</v>
      </c>
      <c r="I14" s="8">
        <f t="shared" si="2"/>
        <v>10.8</v>
      </c>
      <c r="J14" s="8">
        <f t="shared" si="2"/>
        <v>10.3</v>
      </c>
      <c r="K14" s="8">
        <f t="shared" si="2"/>
        <v>9.8000000000000007</v>
      </c>
      <c r="L14" s="8">
        <f t="shared" si="2"/>
        <v>8.8777777777777782</v>
      </c>
      <c r="M14" s="1"/>
    </row>
    <row r="15" spans="1:15" x14ac:dyDescent="0.25">
      <c r="A15" s="1"/>
      <c r="B15" s="9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5" x14ac:dyDescent="0.25">
      <c r="A16" s="1"/>
      <c r="B16" s="9" t="s">
        <v>26</v>
      </c>
      <c r="C16" s="1">
        <f t="shared" ref="C16:K16" si="3">COUNTIFS(C3:C12,"&lt;4")</f>
        <v>1</v>
      </c>
      <c r="D16" s="1">
        <f t="shared" si="3"/>
        <v>0</v>
      </c>
      <c r="E16" s="1">
        <f t="shared" si="3"/>
        <v>0</v>
      </c>
      <c r="F16" s="1">
        <f t="shared" si="3"/>
        <v>1</v>
      </c>
      <c r="G16" s="1">
        <f t="shared" si="3"/>
        <v>0</v>
      </c>
      <c r="H16" s="1">
        <f t="shared" si="3"/>
        <v>0</v>
      </c>
      <c r="I16" s="1">
        <f t="shared" si="3"/>
        <v>0</v>
      </c>
      <c r="J16" s="1">
        <f t="shared" si="3"/>
        <v>0</v>
      </c>
      <c r="K16" s="1">
        <f t="shared" si="3"/>
        <v>0</v>
      </c>
      <c r="L16" s="1"/>
      <c r="M16" s="1"/>
    </row>
    <row r="17" spans="1:13" x14ac:dyDescent="0.25">
      <c r="A17" s="1"/>
      <c r="B17" s="9" t="s">
        <v>27</v>
      </c>
      <c r="C17" s="11">
        <f t="shared" ref="C17:K17" si="4">C16/$A$12</f>
        <v>0.1</v>
      </c>
      <c r="D17" s="11">
        <f t="shared" si="4"/>
        <v>0</v>
      </c>
      <c r="E17" s="11">
        <f t="shared" si="4"/>
        <v>0</v>
      </c>
      <c r="F17" s="11">
        <f t="shared" si="4"/>
        <v>0.1</v>
      </c>
      <c r="G17" s="11">
        <f t="shared" si="4"/>
        <v>0</v>
      </c>
      <c r="H17" s="11">
        <f t="shared" si="4"/>
        <v>0</v>
      </c>
      <c r="I17" s="11">
        <f t="shared" si="4"/>
        <v>0</v>
      </c>
      <c r="J17" s="11">
        <f t="shared" si="4"/>
        <v>0</v>
      </c>
      <c r="K17" s="11">
        <f t="shared" si="4"/>
        <v>0</v>
      </c>
      <c r="L17" s="11"/>
      <c r="M17" s="1"/>
    </row>
    <row r="18" spans="1:13" x14ac:dyDescent="0.25">
      <c r="A18" s="1"/>
      <c r="B18" s="9" t="s">
        <v>28</v>
      </c>
      <c r="C18" s="1">
        <f t="shared" ref="C18:K18" si="5">COUNTIFS(C3:C12,"&gt;3",C3:C12,"&lt;7")</f>
        <v>4</v>
      </c>
      <c r="D18" s="1">
        <f t="shared" si="5"/>
        <v>2</v>
      </c>
      <c r="E18" s="1">
        <f t="shared" si="5"/>
        <v>4</v>
      </c>
      <c r="F18" s="1">
        <f t="shared" si="5"/>
        <v>3</v>
      </c>
      <c r="G18" s="1">
        <f t="shared" si="5"/>
        <v>1</v>
      </c>
      <c r="H18" s="1">
        <f t="shared" si="5"/>
        <v>0</v>
      </c>
      <c r="I18" s="1">
        <f t="shared" si="5"/>
        <v>0</v>
      </c>
      <c r="J18" s="1">
        <f t="shared" si="5"/>
        <v>0</v>
      </c>
      <c r="K18" s="1">
        <f t="shared" si="5"/>
        <v>0</v>
      </c>
      <c r="L18" s="1"/>
      <c r="M18" s="1"/>
    </row>
    <row r="19" spans="1:13" x14ac:dyDescent="0.25">
      <c r="A19" s="1"/>
      <c r="B19" s="9" t="s">
        <v>29</v>
      </c>
      <c r="C19" s="11">
        <f t="shared" ref="C19:K19" si="6">C18/$A$12</f>
        <v>0.4</v>
      </c>
      <c r="D19" s="11">
        <f t="shared" si="6"/>
        <v>0.2</v>
      </c>
      <c r="E19" s="11">
        <f t="shared" si="6"/>
        <v>0.4</v>
      </c>
      <c r="F19" s="11">
        <f t="shared" si="6"/>
        <v>0.3</v>
      </c>
      <c r="G19" s="11">
        <f t="shared" si="6"/>
        <v>0.1</v>
      </c>
      <c r="H19" s="11">
        <f t="shared" si="6"/>
        <v>0</v>
      </c>
      <c r="I19" s="11">
        <f t="shared" si="6"/>
        <v>0</v>
      </c>
      <c r="J19" s="11">
        <f t="shared" si="6"/>
        <v>0</v>
      </c>
      <c r="K19" s="11">
        <f t="shared" si="6"/>
        <v>0</v>
      </c>
      <c r="L19" s="11"/>
      <c r="M19" s="1"/>
    </row>
    <row r="20" spans="1:13" x14ac:dyDescent="0.25">
      <c r="A20" s="1"/>
      <c r="B20" s="9" t="s">
        <v>30</v>
      </c>
      <c r="C20" s="1">
        <f t="shared" ref="C20:K20" si="7">COUNTIFS(C3:C12,"&gt;6",C3:C12,"&lt;10")</f>
        <v>4</v>
      </c>
      <c r="D20" s="1">
        <f t="shared" si="7"/>
        <v>5</v>
      </c>
      <c r="E20" s="1">
        <f t="shared" si="7"/>
        <v>4</v>
      </c>
      <c r="F20" s="1">
        <f t="shared" si="7"/>
        <v>1</v>
      </c>
      <c r="G20" s="1">
        <f t="shared" si="7"/>
        <v>5</v>
      </c>
      <c r="H20" s="1">
        <f t="shared" si="7"/>
        <v>6</v>
      </c>
      <c r="I20" s="1">
        <f t="shared" si="7"/>
        <v>1</v>
      </c>
      <c r="J20" s="1">
        <f t="shared" si="7"/>
        <v>3</v>
      </c>
      <c r="K20" s="1">
        <f t="shared" si="7"/>
        <v>5</v>
      </c>
      <c r="L20" s="1"/>
      <c r="M20" s="1"/>
    </row>
    <row r="21" spans="1:13" ht="15.75" customHeight="1" x14ac:dyDescent="0.25">
      <c r="A21" s="1"/>
      <c r="B21" s="9" t="s">
        <v>31</v>
      </c>
      <c r="C21" s="11">
        <f t="shared" ref="C21:K21" si="8">C20/$A$12</f>
        <v>0.4</v>
      </c>
      <c r="D21" s="11">
        <f t="shared" si="8"/>
        <v>0.5</v>
      </c>
      <c r="E21" s="11">
        <f t="shared" si="8"/>
        <v>0.4</v>
      </c>
      <c r="F21" s="11">
        <f t="shared" si="8"/>
        <v>0.1</v>
      </c>
      <c r="G21" s="11">
        <f t="shared" si="8"/>
        <v>0.5</v>
      </c>
      <c r="H21" s="11">
        <f t="shared" si="8"/>
        <v>0.6</v>
      </c>
      <c r="I21" s="11">
        <f t="shared" si="8"/>
        <v>0.1</v>
      </c>
      <c r="J21" s="11">
        <f t="shared" si="8"/>
        <v>0.3</v>
      </c>
      <c r="K21" s="11">
        <f t="shared" si="8"/>
        <v>0.5</v>
      </c>
      <c r="L21" s="1"/>
      <c r="M21" s="1"/>
    </row>
    <row r="22" spans="1:13" ht="15.75" customHeight="1" x14ac:dyDescent="0.25">
      <c r="A22" s="1"/>
      <c r="B22" s="10" t="s">
        <v>32</v>
      </c>
      <c r="C22" s="1">
        <f t="shared" ref="C22:K22" si="9">COUNTIFS(C3:C12,"&gt;9")</f>
        <v>1</v>
      </c>
      <c r="D22" s="1">
        <f t="shared" si="9"/>
        <v>3</v>
      </c>
      <c r="E22" s="1">
        <f t="shared" si="9"/>
        <v>2</v>
      </c>
      <c r="F22" s="1">
        <f t="shared" si="9"/>
        <v>5</v>
      </c>
      <c r="G22" s="1">
        <f t="shared" si="9"/>
        <v>4</v>
      </c>
      <c r="H22" s="1">
        <f t="shared" si="9"/>
        <v>4</v>
      </c>
      <c r="I22" s="1">
        <f t="shared" si="9"/>
        <v>9</v>
      </c>
      <c r="J22" s="1">
        <f t="shared" si="9"/>
        <v>7</v>
      </c>
      <c r="K22" s="1">
        <f t="shared" si="9"/>
        <v>5</v>
      </c>
      <c r="L22" s="1"/>
      <c r="M22" s="1"/>
    </row>
    <row r="23" spans="1:13" ht="15.75" customHeight="1" x14ac:dyDescent="0.25">
      <c r="A23" s="1"/>
      <c r="B23" s="10" t="s">
        <v>33</v>
      </c>
      <c r="C23" s="11">
        <f t="shared" ref="C23:K23" si="10">C22/$A$12</f>
        <v>0.1</v>
      </c>
      <c r="D23" s="11">
        <f t="shared" si="10"/>
        <v>0.3</v>
      </c>
      <c r="E23" s="11">
        <f t="shared" si="10"/>
        <v>0.2</v>
      </c>
      <c r="F23" s="11">
        <f t="shared" si="10"/>
        <v>0.5</v>
      </c>
      <c r="G23" s="11">
        <f t="shared" si="10"/>
        <v>0.4</v>
      </c>
      <c r="H23" s="11">
        <f t="shared" si="10"/>
        <v>0.4</v>
      </c>
      <c r="I23" s="11">
        <f t="shared" si="10"/>
        <v>0.9</v>
      </c>
      <c r="J23" s="11">
        <f t="shared" si="10"/>
        <v>0.7</v>
      </c>
      <c r="K23" s="11">
        <f t="shared" si="10"/>
        <v>0.5</v>
      </c>
      <c r="L23" s="1"/>
      <c r="M23" s="1"/>
    </row>
    <row r="24" spans="1:13" ht="15.75" customHeight="1" x14ac:dyDescent="0.25">
      <c r="A24" s="1"/>
      <c r="B24" s="10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30" customHeight="1" x14ac:dyDescent="0.25">
      <c r="A25" s="1"/>
      <c r="B25" s="9" t="s">
        <v>34</v>
      </c>
      <c r="C25" s="11">
        <f t="shared" ref="C25:K25" si="11">C19+C21+C23</f>
        <v>0.9</v>
      </c>
      <c r="D25" s="11">
        <f t="shared" si="11"/>
        <v>1</v>
      </c>
      <c r="E25" s="11">
        <f t="shared" si="11"/>
        <v>1</v>
      </c>
      <c r="F25" s="11">
        <f t="shared" si="11"/>
        <v>0.9</v>
      </c>
      <c r="G25" s="11">
        <f t="shared" si="11"/>
        <v>1</v>
      </c>
      <c r="H25" s="11">
        <f t="shared" si="11"/>
        <v>1</v>
      </c>
      <c r="I25" s="11">
        <f t="shared" si="11"/>
        <v>1</v>
      </c>
      <c r="J25" s="11">
        <f t="shared" si="11"/>
        <v>1</v>
      </c>
      <c r="K25" s="11">
        <f t="shared" si="11"/>
        <v>1</v>
      </c>
      <c r="L25" s="11"/>
      <c r="M25" s="1"/>
    </row>
    <row r="26" spans="1:13" ht="15.75" customHeight="1" x14ac:dyDescent="0.25">
      <c r="A26" s="1"/>
      <c r="B26" s="10" t="s">
        <v>35</v>
      </c>
      <c r="C26" s="11">
        <f t="shared" ref="C26:K26" si="12">C21+C23</f>
        <v>0.5</v>
      </c>
      <c r="D26" s="11">
        <f t="shared" si="12"/>
        <v>0.8</v>
      </c>
      <c r="E26" s="11">
        <f t="shared" si="12"/>
        <v>0.60000000000000009</v>
      </c>
      <c r="F26" s="11">
        <f t="shared" si="12"/>
        <v>0.6</v>
      </c>
      <c r="G26" s="11">
        <f t="shared" si="12"/>
        <v>0.9</v>
      </c>
      <c r="H26" s="11">
        <f t="shared" si="12"/>
        <v>1</v>
      </c>
      <c r="I26" s="11">
        <f t="shared" si="12"/>
        <v>1</v>
      </c>
      <c r="J26" s="11">
        <f t="shared" si="12"/>
        <v>1</v>
      </c>
      <c r="K26" s="11">
        <f t="shared" si="12"/>
        <v>1</v>
      </c>
      <c r="L26" s="1"/>
      <c r="M26" s="1"/>
    </row>
    <row r="27" spans="1:13" ht="15.75" customHeight="1" x14ac:dyDescent="0.25">
      <c r="A27" s="1"/>
      <c r="B27" s="10" t="s">
        <v>36</v>
      </c>
      <c r="C27" s="8">
        <f t="shared" ref="C27:K27" si="13">(C16*16+C18*36+C20*64+C22*100)/$A$12</f>
        <v>51.6</v>
      </c>
      <c r="D27" s="8">
        <f t="shared" si="13"/>
        <v>69.2</v>
      </c>
      <c r="E27" s="8">
        <f t="shared" si="13"/>
        <v>60</v>
      </c>
      <c r="F27" s="8">
        <f t="shared" si="13"/>
        <v>68.8</v>
      </c>
      <c r="G27" s="8">
        <f t="shared" si="13"/>
        <v>75.599999999999994</v>
      </c>
      <c r="H27" s="8">
        <f t="shared" si="13"/>
        <v>78.400000000000006</v>
      </c>
      <c r="I27" s="8">
        <f t="shared" si="13"/>
        <v>96.4</v>
      </c>
      <c r="J27" s="8">
        <f t="shared" si="13"/>
        <v>89.2</v>
      </c>
      <c r="K27" s="8">
        <f t="shared" si="13"/>
        <v>82</v>
      </c>
      <c r="L27" s="1"/>
      <c r="M27" s="1"/>
    </row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M1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C4" sqref="C4"/>
    </sheetView>
  </sheetViews>
  <sheetFormatPr defaultRowHeight="15" x14ac:dyDescent="0.25"/>
  <cols>
    <col min="1" max="1" width="7" customWidth="1"/>
    <col min="2" max="2" width="21.140625" customWidth="1"/>
  </cols>
  <sheetData>
    <row r="1" spans="1:13" x14ac:dyDescent="0.25">
      <c r="A1" s="43" t="s">
        <v>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56.25" x14ac:dyDescent="0.25">
      <c r="A2" s="5" t="s">
        <v>1</v>
      </c>
      <c r="B2" s="6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</row>
    <row r="3" spans="1:13" x14ac:dyDescent="0.25">
      <c r="A3" s="4">
        <v>1</v>
      </c>
      <c r="B3" s="1" t="s">
        <v>15</v>
      </c>
      <c r="C3" s="1">
        <v>8</v>
      </c>
      <c r="D3" s="1">
        <v>10</v>
      </c>
      <c r="E3" s="1">
        <v>9</v>
      </c>
      <c r="F3" s="1">
        <v>10</v>
      </c>
      <c r="G3" s="1">
        <v>9</v>
      </c>
      <c r="H3" s="1">
        <v>10</v>
      </c>
      <c r="I3" s="1">
        <v>10</v>
      </c>
      <c r="J3" s="1">
        <v>11</v>
      </c>
      <c r="K3" s="1">
        <v>10</v>
      </c>
      <c r="L3" s="8">
        <f>AVERAGE(C3:K3)</f>
        <v>9.6666666666666661</v>
      </c>
      <c r="M3" s="1">
        <f>_xlfn.RANK.AVG(L3,$L$3:$L$12)</f>
        <v>3</v>
      </c>
    </row>
    <row r="4" spans="1:13" x14ac:dyDescent="0.25">
      <c r="A4" s="4">
        <v>2</v>
      </c>
      <c r="B4" s="1" t="s">
        <v>16</v>
      </c>
      <c r="C4" s="1">
        <v>10</v>
      </c>
      <c r="D4" s="1">
        <v>10</v>
      </c>
      <c r="E4" s="1">
        <v>9</v>
      </c>
      <c r="F4" s="1">
        <v>8</v>
      </c>
      <c r="G4" s="1">
        <v>10</v>
      </c>
      <c r="H4" s="1">
        <v>11</v>
      </c>
      <c r="I4" s="1">
        <v>10</v>
      </c>
      <c r="J4" s="1">
        <v>11</v>
      </c>
      <c r="K4" s="1">
        <v>10</v>
      </c>
      <c r="L4" s="8">
        <f>AVERAGE(C4:K4)</f>
        <v>9.8888888888888893</v>
      </c>
      <c r="M4" s="1">
        <f t="shared" ref="M4:M12" si="0">_xlfn.RANK.AVG(L4,$L$3:$L$12)</f>
        <v>2</v>
      </c>
    </row>
    <row r="5" spans="1:13" x14ac:dyDescent="0.25">
      <c r="A5" s="4">
        <v>3</v>
      </c>
      <c r="B5" s="1" t="s">
        <v>17</v>
      </c>
      <c r="C5" s="1">
        <v>8</v>
      </c>
      <c r="D5" s="1">
        <v>9</v>
      </c>
      <c r="E5" s="1">
        <v>8</v>
      </c>
      <c r="F5" s="1">
        <v>10</v>
      </c>
      <c r="G5" s="1">
        <v>9</v>
      </c>
      <c r="H5" s="1">
        <v>9</v>
      </c>
      <c r="I5" s="1">
        <v>12</v>
      </c>
      <c r="J5" s="1">
        <v>12</v>
      </c>
      <c r="K5" s="1">
        <v>9</v>
      </c>
      <c r="L5" s="8">
        <f>AVERAGE(C5:K5)</f>
        <v>9.5555555555555554</v>
      </c>
      <c r="M5" s="1">
        <f t="shared" si="0"/>
        <v>4</v>
      </c>
    </row>
    <row r="6" spans="1:13" x14ac:dyDescent="0.25">
      <c r="A6" s="4">
        <v>4</v>
      </c>
      <c r="B6" s="1" t="s">
        <v>18</v>
      </c>
      <c r="C6" s="1">
        <v>8</v>
      </c>
      <c r="D6" s="1">
        <v>9</v>
      </c>
      <c r="E6" s="1">
        <v>8</v>
      </c>
      <c r="F6" s="1">
        <v>8</v>
      </c>
      <c r="G6" s="1">
        <v>8</v>
      </c>
      <c r="H6" s="1">
        <v>9</v>
      </c>
      <c r="I6" s="1">
        <v>12</v>
      </c>
      <c r="J6" s="1">
        <v>10</v>
      </c>
      <c r="K6" s="1">
        <v>9</v>
      </c>
      <c r="L6" s="8">
        <f t="shared" ref="L6:L12" si="1">AVERAGE(C6:K6)</f>
        <v>9</v>
      </c>
      <c r="M6" s="1">
        <f t="shared" si="0"/>
        <v>6</v>
      </c>
    </row>
    <row r="7" spans="1:13" x14ac:dyDescent="0.25">
      <c r="A7" s="4">
        <v>5</v>
      </c>
      <c r="B7" s="1" t="s">
        <v>19</v>
      </c>
      <c r="C7" s="1">
        <v>7</v>
      </c>
      <c r="D7" s="1">
        <v>9</v>
      </c>
      <c r="E7" s="1">
        <v>6</v>
      </c>
      <c r="F7" s="1">
        <v>7</v>
      </c>
      <c r="G7" s="1">
        <v>10</v>
      </c>
      <c r="H7" s="1">
        <v>9</v>
      </c>
      <c r="I7" s="1">
        <v>11</v>
      </c>
      <c r="J7" s="1">
        <v>11</v>
      </c>
      <c r="K7" s="1">
        <v>8</v>
      </c>
      <c r="L7" s="8">
        <f t="shared" si="1"/>
        <v>8.6666666666666661</v>
      </c>
      <c r="M7" s="1">
        <f t="shared" si="0"/>
        <v>7</v>
      </c>
    </row>
    <row r="8" spans="1:13" x14ac:dyDescent="0.25">
      <c r="A8" s="4">
        <v>6</v>
      </c>
      <c r="B8" s="1" t="s">
        <v>20</v>
      </c>
      <c r="C8" s="1">
        <v>3</v>
      </c>
      <c r="D8" s="1">
        <v>7</v>
      </c>
      <c r="E8" s="1">
        <v>6</v>
      </c>
      <c r="F8" s="1">
        <v>6</v>
      </c>
      <c r="G8" s="1">
        <v>8</v>
      </c>
      <c r="H8" s="1">
        <v>8</v>
      </c>
      <c r="I8" s="1">
        <v>12</v>
      </c>
      <c r="J8" s="1">
        <v>9</v>
      </c>
      <c r="K8" s="1">
        <v>8</v>
      </c>
      <c r="L8" s="8">
        <f t="shared" si="1"/>
        <v>7.4444444444444446</v>
      </c>
      <c r="M8" s="1">
        <f t="shared" si="0"/>
        <v>8</v>
      </c>
    </row>
    <row r="9" spans="1:13" x14ac:dyDescent="0.25">
      <c r="A9" s="4">
        <v>7</v>
      </c>
      <c r="B9" s="1" t="s">
        <v>21</v>
      </c>
      <c r="C9" s="1">
        <v>9</v>
      </c>
      <c r="D9" s="1">
        <v>11</v>
      </c>
      <c r="E9" s="1">
        <v>10</v>
      </c>
      <c r="F9" s="1">
        <v>10</v>
      </c>
      <c r="G9" s="1">
        <v>10</v>
      </c>
      <c r="H9" s="1">
        <v>10</v>
      </c>
      <c r="I9" s="1">
        <v>10</v>
      </c>
      <c r="J9" s="1">
        <v>11</v>
      </c>
      <c r="K9" s="1">
        <v>12</v>
      </c>
      <c r="L9" s="8">
        <f>AVERAGE(C9:K9)</f>
        <v>10.333333333333334</v>
      </c>
      <c r="M9" s="1">
        <f t="shared" si="0"/>
        <v>1</v>
      </c>
    </row>
    <row r="10" spans="1:13" x14ac:dyDescent="0.25">
      <c r="A10" s="4">
        <v>8</v>
      </c>
      <c r="B10" s="1" t="s">
        <v>22</v>
      </c>
      <c r="C10" s="1">
        <v>5</v>
      </c>
      <c r="D10" s="1">
        <v>6</v>
      </c>
      <c r="E10" s="1">
        <v>5</v>
      </c>
      <c r="F10" s="1">
        <v>7</v>
      </c>
      <c r="G10" s="1">
        <v>6</v>
      </c>
      <c r="H10" s="1">
        <v>8</v>
      </c>
      <c r="I10" s="1">
        <v>10</v>
      </c>
      <c r="J10" s="1">
        <v>9</v>
      </c>
      <c r="K10" s="1">
        <v>9</v>
      </c>
      <c r="L10" s="8">
        <f t="shared" si="1"/>
        <v>7.2222222222222223</v>
      </c>
      <c r="M10" s="1">
        <f t="shared" si="0"/>
        <v>9</v>
      </c>
    </row>
    <row r="11" spans="1:13" x14ac:dyDescent="0.25">
      <c r="A11" s="4">
        <v>9</v>
      </c>
      <c r="B11" s="1" t="s">
        <v>23</v>
      </c>
      <c r="C11" s="1">
        <v>5</v>
      </c>
      <c r="D11" s="1">
        <v>6</v>
      </c>
      <c r="E11" s="1">
        <v>6</v>
      </c>
      <c r="F11" s="1">
        <v>3</v>
      </c>
      <c r="G11" s="1">
        <v>7</v>
      </c>
      <c r="H11" s="1">
        <v>7</v>
      </c>
      <c r="I11" s="1">
        <v>9</v>
      </c>
      <c r="J11" s="1">
        <v>9</v>
      </c>
      <c r="K11" s="1">
        <v>10</v>
      </c>
      <c r="L11" s="8">
        <f t="shared" si="1"/>
        <v>6.8888888888888893</v>
      </c>
      <c r="M11" s="1">
        <f t="shared" si="0"/>
        <v>10</v>
      </c>
    </row>
    <row r="12" spans="1:13" x14ac:dyDescent="0.25">
      <c r="A12" s="4">
        <v>10</v>
      </c>
      <c r="B12" s="1" t="s">
        <v>24</v>
      </c>
      <c r="C12" s="1">
        <v>5</v>
      </c>
      <c r="D12" s="1">
        <v>9</v>
      </c>
      <c r="E12" s="1">
        <v>9</v>
      </c>
      <c r="F12" s="1">
        <v>10</v>
      </c>
      <c r="G12" s="1">
        <v>10</v>
      </c>
      <c r="H12" s="1">
        <v>10</v>
      </c>
      <c r="I12" s="1">
        <v>11</v>
      </c>
      <c r="J12" s="1">
        <v>10</v>
      </c>
      <c r="K12" s="1">
        <v>10</v>
      </c>
      <c r="L12" s="8">
        <f t="shared" si="1"/>
        <v>9.3333333333333339</v>
      </c>
      <c r="M12" s="1">
        <f t="shared" si="0"/>
        <v>5</v>
      </c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9" t="s">
        <v>25</v>
      </c>
      <c r="C14" s="1">
        <f>AVERAGE(C3:C12)</f>
        <v>6.8</v>
      </c>
      <c r="D14" s="1">
        <f>AVERAGE(D3:D12)</f>
        <v>8.6</v>
      </c>
      <c r="E14" s="1">
        <f>AVERAGE(E3:E12)</f>
        <v>7.6</v>
      </c>
      <c r="F14" s="1">
        <f>AVERAGE(F3:F12)</f>
        <v>7.9</v>
      </c>
      <c r="G14" s="1">
        <f>AVERAGE(G3:G12)</f>
        <v>8.6999999999999993</v>
      </c>
      <c r="H14" s="1">
        <f>AVERAGE(I3:I12)</f>
        <v>10.7</v>
      </c>
      <c r="I14" s="1">
        <f>AVERAGE(I3:I12)</f>
        <v>10.7</v>
      </c>
      <c r="J14" s="1">
        <f>AVERAGE(J3:J12)</f>
        <v>10.3</v>
      </c>
      <c r="K14" s="1">
        <f>AVERAGE(K3:K12)</f>
        <v>9.5</v>
      </c>
      <c r="L14" s="1">
        <f>AVERAGE(L3:L12)</f>
        <v>8.8000000000000007</v>
      </c>
      <c r="M14" s="1"/>
    </row>
    <row r="15" spans="1:13" x14ac:dyDescent="0.25">
      <c r="A15" s="1"/>
      <c r="B15" s="9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9" t="s">
        <v>26</v>
      </c>
      <c r="C16" s="1">
        <f>COUNTIF(C3:C12,"&lt;=3")</f>
        <v>1</v>
      </c>
      <c r="D16" s="1">
        <f t="shared" ref="D16:K16" si="2">COUNTIF(D3:D12,"&lt;=3")</f>
        <v>0</v>
      </c>
      <c r="E16" s="1">
        <f t="shared" si="2"/>
        <v>0</v>
      </c>
      <c r="F16" s="1">
        <f t="shared" si="2"/>
        <v>1</v>
      </c>
      <c r="G16" s="1">
        <f t="shared" si="2"/>
        <v>0</v>
      </c>
      <c r="H16" s="1">
        <f t="shared" si="2"/>
        <v>0</v>
      </c>
      <c r="I16" s="1">
        <f t="shared" si="2"/>
        <v>0</v>
      </c>
      <c r="J16" s="1">
        <f t="shared" si="2"/>
        <v>0</v>
      </c>
      <c r="K16" s="1">
        <f t="shared" si="2"/>
        <v>0</v>
      </c>
      <c r="L16" s="1"/>
      <c r="M16" s="1"/>
    </row>
    <row r="17" spans="1:13" x14ac:dyDescent="0.25">
      <c r="A17" s="1"/>
      <c r="B17" s="9" t="s">
        <v>27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9" t="s">
        <v>28</v>
      </c>
      <c r="C18" s="1">
        <f>COUNTIFS(C3:C12,"&gt;3",C3:C12,"&lt;=6")</f>
        <v>3</v>
      </c>
      <c r="D18" s="1">
        <f t="shared" ref="D18:K18" si="3">COUNTIFS(D3:D12,"&gt;3",D3:D12,"&lt;=6")</f>
        <v>2</v>
      </c>
      <c r="E18" s="1">
        <f t="shared" si="3"/>
        <v>4</v>
      </c>
      <c r="F18" s="1">
        <f t="shared" si="3"/>
        <v>1</v>
      </c>
      <c r="G18" s="1">
        <f t="shared" si="3"/>
        <v>1</v>
      </c>
      <c r="H18" s="1">
        <f t="shared" si="3"/>
        <v>0</v>
      </c>
      <c r="I18" s="1">
        <f t="shared" si="3"/>
        <v>0</v>
      </c>
      <c r="J18" s="1">
        <f t="shared" si="3"/>
        <v>0</v>
      </c>
      <c r="K18" s="1">
        <f t="shared" si="3"/>
        <v>0</v>
      </c>
      <c r="L18" s="1"/>
      <c r="M18" s="1"/>
    </row>
    <row r="19" spans="1:13" x14ac:dyDescent="0.25">
      <c r="A19" s="1"/>
      <c r="B19" s="9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9" t="s">
        <v>30</v>
      </c>
      <c r="C20" s="1">
        <f>COUNTIFS(C3:C12,"&gt;6",C3:C12,"&lt;=9")</f>
        <v>5</v>
      </c>
      <c r="D20" s="1">
        <f t="shared" ref="D20:K20" si="4">COUNTIFS(D3:D12,"&gt;6",D3:D12,"&lt;=9")</f>
        <v>5</v>
      </c>
      <c r="E20" s="1">
        <f t="shared" si="4"/>
        <v>5</v>
      </c>
      <c r="F20" s="1">
        <f t="shared" si="4"/>
        <v>4</v>
      </c>
      <c r="G20" s="1">
        <f t="shared" si="4"/>
        <v>5</v>
      </c>
      <c r="H20" s="1">
        <f t="shared" si="4"/>
        <v>6</v>
      </c>
      <c r="I20" s="1">
        <f t="shared" si="4"/>
        <v>1</v>
      </c>
      <c r="J20" s="1">
        <f t="shared" si="4"/>
        <v>3</v>
      </c>
      <c r="K20" s="1">
        <f t="shared" si="4"/>
        <v>5</v>
      </c>
      <c r="L20" s="1"/>
      <c r="M20" s="1"/>
    </row>
    <row r="21" spans="1:13" x14ac:dyDescent="0.25">
      <c r="A21" s="1"/>
      <c r="B21" s="9" t="s">
        <v>31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0" t="s">
        <v>32</v>
      </c>
      <c r="C22" s="1">
        <f>COUNTIF(C3:C12,"&gt;9")</f>
        <v>1</v>
      </c>
      <c r="D22" s="1">
        <f t="shared" ref="D22:K22" si="5">COUNTIF(D3:D12,"&gt;9")</f>
        <v>3</v>
      </c>
      <c r="E22" s="1">
        <f t="shared" si="5"/>
        <v>1</v>
      </c>
      <c r="F22" s="1">
        <f t="shared" si="5"/>
        <v>4</v>
      </c>
      <c r="G22" s="1">
        <f t="shared" si="5"/>
        <v>4</v>
      </c>
      <c r="H22" s="1">
        <f t="shared" si="5"/>
        <v>4</v>
      </c>
      <c r="I22" s="1">
        <f t="shared" si="5"/>
        <v>9</v>
      </c>
      <c r="J22" s="1">
        <f t="shared" si="5"/>
        <v>7</v>
      </c>
      <c r="K22" s="1">
        <f t="shared" si="5"/>
        <v>5</v>
      </c>
      <c r="L22" s="1"/>
      <c r="M22" s="1"/>
    </row>
    <row r="23" spans="1:13" x14ac:dyDescent="0.25">
      <c r="A23" s="1"/>
      <c r="B23" s="10" t="s">
        <v>33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0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30" x14ac:dyDescent="0.25">
      <c r="A25" s="1"/>
      <c r="B25" s="9" t="s">
        <v>34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1"/>
      <c r="B26" s="10" t="s">
        <v>35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1"/>
      <c r="B27" s="10" t="s">
        <v>36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семестр</vt:lpstr>
      <vt:lpstr>2 семестр</vt:lpstr>
      <vt:lpstr>Лист3</vt:lpstr>
      <vt:lpstr>6 rkfc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Школа</cp:lastModifiedBy>
  <dcterms:created xsi:type="dcterms:W3CDTF">2018-10-19T06:03:19Z</dcterms:created>
  <dcterms:modified xsi:type="dcterms:W3CDTF">2021-06-03T10:15:08Z</dcterms:modified>
</cp:coreProperties>
</file>