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15600" windowHeight="11020"/>
  </bookViews>
  <sheets>
    <sheet name="Ліцей Лідер" sheetId="12" r:id="rId1"/>
  </sheets>
  <calcPr calcId="114210"/>
</workbook>
</file>

<file path=xl/calcChain.xml><?xml version="1.0" encoding="utf-8"?>
<calcChain xmlns="http://schemas.openxmlformats.org/spreadsheetml/2006/main">
  <c r="R32" i="12"/>
  <c r="L32"/>
  <c r="L29"/>
  <c r="R38"/>
  <c r="K45"/>
  <c r="R45"/>
  <c r="E32"/>
  <c r="F32"/>
  <c r="R31"/>
  <c r="E30"/>
  <c r="F30"/>
  <c r="L30"/>
  <c r="R30"/>
  <c r="E29"/>
  <c r="F29"/>
  <c r="R29"/>
  <c r="R28"/>
  <c r="R27"/>
  <c r="R26"/>
  <c r="R25"/>
  <c r="R24"/>
  <c r="M62"/>
  <c r="R35"/>
  <c r="L24"/>
  <c r="E24"/>
  <c r="F24"/>
  <c r="R50"/>
  <c r="E31"/>
  <c r="F31"/>
  <c r="L31"/>
  <c r="R61"/>
  <c r="S52"/>
  <c r="S53"/>
  <c r="S54"/>
  <c r="S55"/>
  <c r="S56"/>
  <c r="S57"/>
  <c r="S58"/>
  <c r="S59"/>
  <c r="S60"/>
  <c r="S61"/>
  <c r="R52"/>
  <c r="R53"/>
  <c r="R54"/>
  <c r="R55"/>
  <c r="R56"/>
  <c r="R57"/>
  <c r="R58"/>
  <c r="R59"/>
  <c r="R60"/>
  <c r="Q62"/>
  <c r="P62"/>
  <c r="O62"/>
  <c r="N62"/>
  <c r="G62"/>
  <c r="C62"/>
  <c r="K46"/>
  <c r="K37"/>
  <c r="R51"/>
  <c r="S51"/>
  <c r="P2"/>
  <c r="H62"/>
  <c r="J62"/>
  <c r="R49"/>
  <c r="S47"/>
  <c r="S48"/>
  <c r="S49"/>
  <c r="E25"/>
  <c r="E26"/>
  <c r="E27"/>
  <c r="E28"/>
  <c r="R46"/>
  <c r="R43"/>
  <c r="S50"/>
  <c r="S46"/>
  <c r="S38"/>
  <c r="K35"/>
  <c r="S43"/>
  <c r="S41"/>
  <c r="S40"/>
  <c r="S39"/>
  <c r="S37"/>
  <c r="S36"/>
  <c r="S35"/>
  <c r="S34"/>
  <c r="S33"/>
  <c r="I34"/>
  <c r="I33"/>
  <c r="I32"/>
  <c r="K41"/>
  <c r="R41"/>
  <c r="R37"/>
  <c r="I29"/>
  <c r="I28"/>
  <c r="I27"/>
  <c r="I26"/>
  <c r="I25"/>
  <c r="I24"/>
  <c r="R40"/>
  <c r="R33"/>
  <c r="R34"/>
  <c r="R36"/>
  <c r="R39"/>
  <c r="E62"/>
  <c r="K62"/>
  <c r="S31"/>
  <c r="F28"/>
  <c r="L28"/>
  <c r="F25"/>
  <c r="F27"/>
  <c r="L27"/>
  <c r="F26"/>
  <c r="S26"/>
  <c r="I62"/>
  <c r="S45"/>
  <c r="S24"/>
  <c r="L26"/>
  <c r="S29"/>
  <c r="F62"/>
  <c r="S32"/>
  <c r="S27"/>
  <c r="S30"/>
  <c r="S25"/>
  <c r="S28"/>
  <c r="S62"/>
  <c r="L62"/>
  <c r="R62"/>
  <c r="P4"/>
</calcChain>
</file>

<file path=xl/sharedStrings.xml><?xml version="1.0" encoding="utf-8"?>
<sst xmlns="http://schemas.openxmlformats.org/spreadsheetml/2006/main" count="67" uniqueCount="66">
  <si>
    <t>штатних одиниць з місячним фондом</t>
  </si>
  <si>
    <t>( підпис керівника )</t>
  </si>
  <si>
    <t>( число,місяць,рік )</t>
  </si>
  <si>
    <t>М.П.</t>
  </si>
  <si>
    <t>№  п/п</t>
  </si>
  <si>
    <t>К-сть штат- них посад</t>
  </si>
  <si>
    <t>Посадо-вий оклад</t>
  </si>
  <si>
    <t>Надбавки</t>
  </si>
  <si>
    <t>Доплати</t>
  </si>
  <si>
    <t>Фонд зароб. плати за м-ць</t>
  </si>
  <si>
    <t>Висл. років</t>
  </si>
  <si>
    <t>Оздо- ров.</t>
  </si>
  <si>
    <t>Грошова винагорода</t>
  </si>
  <si>
    <t>Директор</t>
  </si>
  <si>
    <t>Лаборант</t>
  </si>
  <si>
    <t>Кухар</t>
  </si>
  <si>
    <t>Сторож</t>
  </si>
  <si>
    <t>Опалювач</t>
  </si>
  <si>
    <t>Двірник</t>
  </si>
  <si>
    <t>Всього</t>
  </si>
  <si>
    <t>Бібліотекар</t>
  </si>
  <si>
    <t>Акомпаніатор</t>
  </si>
  <si>
    <t>Майст.вир.нав.</t>
  </si>
  <si>
    <t>Доплата до мін.</t>
  </si>
  <si>
    <t>Кл.керівництво</t>
  </si>
  <si>
    <t>Завід кабінет</t>
  </si>
  <si>
    <t>Погоджено</t>
  </si>
  <si>
    <t>Головний бухгалтер _______________      Фабін Г.П.</t>
  </si>
  <si>
    <t>Зав.господ.</t>
  </si>
  <si>
    <t>ШТАТНИЙ РОЗПИС</t>
  </si>
  <si>
    <t>Сума заробітної плати за посадовим окладом</t>
  </si>
  <si>
    <t>Підсобний робітник</t>
  </si>
  <si>
    <t>Назва структурного підрозділу та посада</t>
  </si>
  <si>
    <t>Перевір.зошитів</t>
  </si>
  <si>
    <t>Підвищення згідно постанови №22 від 11.01.2018</t>
  </si>
  <si>
    <t xml:space="preserve">      </t>
  </si>
  <si>
    <t>штат в кількості____________________</t>
  </si>
  <si>
    <t>Посадовий оклад з урахуванням підвищення</t>
  </si>
  <si>
    <t>Завідувач бібліотеки</t>
  </si>
  <si>
    <t>Секретар (секретар-друкарка)</t>
  </si>
  <si>
    <t>Сестра медична з  дієтичного харчування</t>
  </si>
  <si>
    <t>Прибиральник службових приміщень</t>
  </si>
  <si>
    <t>Педагог-організатор</t>
  </si>
  <si>
    <t>Практичний психолог</t>
  </si>
  <si>
    <t>Заступник директора</t>
  </si>
  <si>
    <t>Соціальний педагог</t>
  </si>
  <si>
    <t>Вихователь ГПД</t>
  </si>
  <si>
    <t>Керівник гуртка</t>
  </si>
  <si>
    <t>Заступник директора з господарської роботи</t>
  </si>
  <si>
    <r>
      <t>місячний фонд з/п____</t>
    </r>
    <r>
      <rPr>
        <u/>
        <sz val="12"/>
        <rFont val="Times New Roman"/>
        <family val="1"/>
        <charset val="204"/>
      </rPr>
      <t>_</t>
    </r>
    <r>
      <rPr>
        <sz val="12"/>
        <color indexed="8"/>
        <rFont val="Times New Roman"/>
        <family val="1"/>
        <charset val="204"/>
      </rPr>
      <t>______</t>
    </r>
  </si>
  <si>
    <t>В.о начальника відділу освіти</t>
  </si>
  <si>
    <t>Сестра медична</t>
  </si>
  <si>
    <t>Затверджую</t>
  </si>
  <si>
    <t xml:space="preserve">Асистент вчителя </t>
  </si>
  <si>
    <t>Надбавка за престижність праці</t>
  </si>
  <si>
    <t>Надбавки та доплати</t>
  </si>
  <si>
    <t>Робітник з комплексного  обслуговування і ремонту будівель</t>
  </si>
  <si>
    <t>Комунального закладу  "Ліцей " Лідер" м.Самбора Самбірської міської ради Львівської області</t>
  </si>
  <si>
    <t xml:space="preserve">Богдан ЛИСЕЙКО </t>
  </si>
  <si>
    <t>Вчителі</t>
  </si>
  <si>
    <t>Службовець на складі (Комірник)</t>
  </si>
  <si>
    <t>Любов МОСІЙЧУК</t>
  </si>
  <si>
    <t>Доплата згідно постанови №1286 від 08.11.2024</t>
  </si>
  <si>
    <t>на 01.09.2025 р.</t>
  </si>
  <si>
    <t>01.09.2025 р.</t>
  </si>
  <si>
    <t>'01'' вересня 2025 р.</t>
  </si>
</sst>
</file>

<file path=xl/styles.xml><?xml version="1.0" encoding="utf-8"?>
<styleSheet xmlns="http://schemas.openxmlformats.org/spreadsheetml/2006/main">
  <numFmts count="1">
    <numFmt numFmtId="165" formatCode="0.0"/>
  </numFmts>
  <fonts count="16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3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1" fillId="0" borderId="0" xfId="0" applyFont="1"/>
    <xf numFmtId="0" fontId="1" fillId="2" borderId="0" xfId="0" applyFont="1" applyFill="1"/>
    <xf numFmtId="0" fontId="1" fillId="2" borderId="3" xfId="0" applyFont="1" applyFill="1" applyBorder="1"/>
    <xf numFmtId="0" fontId="11" fillId="2" borderId="4" xfId="0" applyFont="1" applyFill="1" applyBorder="1"/>
    <xf numFmtId="0" fontId="11" fillId="2" borderId="0" xfId="0" applyFont="1" applyFill="1"/>
    <xf numFmtId="0" fontId="3" fillId="2" borderId="4" xfId="0" applyFont="1" applyFill="1" applyBorder="1"/>
    <xf numFmtId="0" fontId="3" fillId="2" borderId="0" xfId="0" applyFont="1" applyFill="1"/>
    <xf numFmtId="0" fontId="5" fillId="2" borderId="0" xfId="0" applyFont="1" applyFill="1"/>
    <xf numFmtId="0" fontId="4" fillId="2" borderId="0" xfId="0" applyFont="1" applyFill="1"/>
    <xf numFmtId="2" fontId="11" fillId="2" borderId="0" xfId="0" applyNumberFormat="1" applyFont="1" applyFill="1"/>
    <xf numFmtId="2" fontId="1" fillId="2" borderId="0" xfId="0" applyNumberFormat="1" applyFont="1" applyFill="1"/>
    <xf numFmtId="0" fontId="7" fillId="2" borderId="0" xfId="0" applyFont="1" applyFill="1"/>
    <xf numFmtId="0" fontId="15" fillId="0" borderId="0" xfId="0" applyFont="1"/>
    <xf numFmtId="0" fontId="1" fillId="0" borderId="5" xfId="0" applyFont="1" applyFill="1" applyBorder="1"/>
    <xf numFmtId="2" fontId="6" fillId="0" borderId="5" xfId="0" applyNumberFormat="1" applyFont="1" applyFill="1" applyBorder="1"/>
    <xf numFmtId="2" fontId="1" fillId="0" borderId="5" xfId="0" applyNumberFormat="1" applyFont="1" applyFill="1" applyBorder="1"/>
    <xf numFmtId="0" fontId="1" fillId="0" borderId="6" xfId="0" applyFont="1" applyFill="1" applyBorder="1"/>
    <xf numFmtId="2" fontId="6" fillId="0" borderId="6" xfId="0" applyNumberFormat="1" applyFont="1" applyFill="1" applyBorder="1"/>
    <xf numFmtId="2" fontId="1" fillId="0" borderId="6" xfId="0" applyNumberFormat="1" applyFont="1" applyFill="1" applyBorder="1"/>
    <xf numFmtId="0" fontId="1" fillId="0" borderId="6" xfId="0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6" fillId="0" borderId="7" xfId="0" applyFont="1" applyFill="1" applyBorder="1"/>
    <xf numFmtId="0" fontId="1" fillId="0" borderId="0" xfId="0" applyFont="1" applyFill="1"/>
    <xf numFmtId="0" fontId="3" fillId="0" borderId="0" xfId="0" applyFont="1" applyFill="1"/>
    <xf numFmtId="0" fontId="10" fillId="0" borderId="0" xfId="0" applyFont="1" applyFill="1"/>
    <xf numFmtId="0" fontId="1" fillId="0" borderId="1" xfId="0" applyFont="1" applyFill="1" applyBorder="1"/>
    <xf numFmtId="1" fontId="6" fillId="0" borderId="6" xfId="0" applyNumberFormat="1" applyFont="1" applyFill="1" applyBorder="1"/>
    <xf numFmtId="0" fontId="6" fillId="0" borderId="6" xfId="0" applyNumberFormat="1" applyFont="1" applyFill="1" applyBorder="1"/>
    <xf numFmtId="0" fontId="1" fillId="0" borderId="5" xfId="0" applyFont="1" applyFill="1" applyBorder="1" applyAlignment="1">
      <alignment wrapText="1"/>
    </xf>
    <xf numFmtId="0" fontId="1" fillId="0" borderId="6" xfId="0" applyFont="1" applyFill="1" applyBorder="1" applyAlignment="1">
      <alignment vertical="top" wrapText="1"/>
    </xf>
    <xf numFmtId="1" fontId="1" fillId="0" borderId="6" xfId="0" applyNumberFormat="1" applyFont="1" applyFill="1" applyBorder="1"/>
    <xf numFmtId="1" fontId="6" fillId="0" borderId="5" xfId="0" applyNumberFormat="1" applyFont="1" applyFill="1" applyBorder="1"/>
    <xf numFmtId="165" fontId="6" fillId="0" borderId="5" xfId="0" applyNumberFormat="1" applyFont="1" applyFill="1" applyBorder="1"/>
    <xf numFmtId="165" fontId="6" fillId="0" borderId="6" xfId="0" applyNumberFormat="1" applyFont="1" applyFill="1" applyBorder="1"/>
    <xf numFmtId="0" fontId="11" fillId="0" borderId="0" xfId="0" quotePrefix="1" applyFont="1"/>
    <xf numFmtId="0" fontId="3" fillId="0" borderId="0" xfId="0" applyFont="1" applyFill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9" fillId="0" borderId="0" xfId="0" applyFont="1" applyFill="1" applyAlignment="1">
      <alignment horizontal="center"/>
    </xf>
    <xf numFmtId="0" fontId="11" fillId="2" borderId="4" xfId="0" applyFont="1" applyFill="1" applyBorder="1" applyAlignment="1">
      <alignment horizontal="center"/>
    </xf>
    <xf numFmtId="9" fontId="1" fillId="0" borderId="8" xfId="0" applyNumberFormat="1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9"/>
  <sheetViews>
    <sheetView tabSelected="1" topLeftCell="A43" zoomScale="80" zoomScaleNormal="100" workbookViewId="0">
      <selection activeCell="F78" sqref="F78"/>
    </sheetView>
  </sheetViews>
  <sheetFormatPr defaultRowHeight="14.5"/>
  <cols>
    <col min="1" max="1" width="3.453125" customWidth="1"/>
    <col min="2" max="2" width="34.1796875" customWidth="1"/>
    <col min="3" max="3" width="7.1796875" customWidth="1"/>
    <col min="4" max="4" width="9.7265625" customWidth="1"/>
    <col min="5" max="5" width="13" customWidth="1"/>
    <col min="6" max="6" width="13.26953125" customWidth="1"/>
    <col min="7" max="7" width="11.7265625" customWidth="1"/>
    <col min="8" max="8" width="9.54296875" hidden="1" customWidth="1"/>
    <col min="9" max="9" width="9.26953125" hidden="1" customWidth="1"/>
    <col min="10" max="10" width="12.81640625" hidden="1" customWidth="1"/>
    <col min="11" max="11" width="9.7265625" customWidth="1"/>
    <col min="12" max="12" width="13.1796875" customWidth="1"/>
    <col min="13" max="13" width="13.1796875" hidden="1" customWidth="1"/>
    <col min="14" max="14" width="9.81640625" customWidth="1"/>
    <col min="15" max="15" width="9.54296875" customWidth="1"/>
    <col min="16" max="16" width="12.7265625" customWidth="1"/>
    <col min="17" max="17" width="9.26953125" customWidth="1"/>
    <col min="18" max="18" width="11.26953125" customWidth="1"/>
    <col min="19" max="19" width="12.54296875" customWidth="1"/>
    <col min="20" max="20" width="13" customWidth="1"/>
  </cols>
  <sheetData>
    <row r="1" spans="1:19" ht="17.5">
      <c r="A1" s="2"/>
      <c r="B1" s="3" t="s">
        <v>26</v>
      </c>
      <c r="C1" s="2"/>
      <c r="D1" s="7"/>
      <c r="E1" s="7"/>
      <c r="F1" s="7"/>
      <c r="G1" s="7"/>
      <c r="H1" s="7"/>
      <c r="I1" s="7"/>
      <c r="J1" s="7"/>
      <c r="K1" s="12"/>
      <c r="L1" s="7"/>
      <c r="M1" s="7"/>
      <c r="N1" s="7"/>
      <c r="O1" s="14" t="s">
        <v>52</v>
      </c>
      <c r="P1" s="7"/>
      <c r="Q1" s="7"/>
      <c r="R1" s="7"/>
      <c r="S1" s="7"/>
    </row>
    <row r="2" spans="1:19" ht="20.25" customHeight="1">
      <c r="A2" s="2"/>
      <c r="B2" s="40" t="s">
        <v>65</v>
      </c>
      <c r="C2" s="2"/>
      <c r="D2" s="10"/>
      <c r="E2" s="10"/>
      <c r="F2" s="10"/>
      <c r="G2" s="10"/>
      <c r="H2" s="7"/>
      <c r="I2" s="13"/>
      <c r="J2" s="13"/>
      <c r="K2" s="7"/>
      <c r="L2" s="7"/>
      <c r="M2" s="7"/>
      <c r="N2" s="12" t="s">
        <v>36</v>
      </c>
      <c r="O2" s="10"/>
      <c r="P2" s="15">
        <f>C62</f>
        <v>110.88</v>
      </c>
      <c r="Q2" s="10"/>
      <c r="R2" s="7"/>
      <c r="S2" s="7"/>
    </row>
    <row r="3" spans="1:19" ht="20.25" customHeight="1">
      <c r="A3" s="18"/>
      <c r="B3" s="18" t="s">
        <v>50</v>
      </c>
      <c r="C3" s="2"/>
      <c r="D3" s="10"/>
      <c r="E3" s="10"/>
      <c r="F3" s="10"/>
      <c r="G3" s="10"/>
      <c r="H3" s="7"/>
      <c r="I3" s="7"/>
      <c r="J3" s="7"/>
      <c r="K3" s="7"/>
      <c r="L3" s="7"/>
      <c r="M3" s="7"/>
      <c r="N3" s="10" t="s">
        <v>0</v>
      </c>
      <c r="O3" s="10"/>
      <c r="P3" s="10"/>
      <c r="Q3" s="10"/>
      <c r="R3" s="7"/>
      <c r="S3" s="7"/>
    </row>
    <row r="4" spans="1:19" ht="16.5">
      <c r="A4" s="18"/>
      <c r="B4" s="18" t="s">
        <v>58</v>
      </c>
      <c r="C4" s="2"/>
      <c r="D4" s="7"/>
      <c r="E4" s="7"/>
      <c r="F4" s="7"/>
      <c r="G4" s="7"/>
      <c r="H4" s="7"/>
      <c r="I4" s="7"/>
      <c r="J4" s="7"/>
      <c r="K4" s="7"/>
      <c r="L4" s="7"/>
      <c r="M4" s="7"/>
      <c r="N4" s="10" t="s">
        <v>49</v>
      </c>
      <c r="O4" s="10"/>
      <c r="P4" s="15">
        <f>R62</f>
        <v>1302780.1523</v>
      </c>
      <c r="Q4" s="10"/>
      <c r="R4" s="7"/>
      <c r="S4" s="7"/>
    </row>
    <row r="5" spans="1:19" ht="21" customHeight="1">
      <c r="A5" s="2"/>
      <c r="B5" s="2"/>
      <c r="C5" s="2"/>
      <c r="D5" s="7"/>
      <c r="E5" s="7"/>
      <c r="F5" s="7"/>
      <c r="G5" s="7"/>
      <c r="H5" s="7"/>
      <c r="I5" s="7"/>
      <c r="J5" s="7"/>
      <c r="K5" s="7"/>
      <c r="L5" s="7"/>
      <c r="M5" s="7"/>
      <c r="N5" s="9"/>
      <c r="O5" s="9"/>
      <c r="P5" s="63" t="s">
        <v>61</v>
      </c>
      <c r="Q5" s="63"/>
      <c r="R5" s="7"/>
      <c r="S5" s="7"/>
    </row>
    <row r="6" spans="1:19" ht="15.5">
      <c r="A6" s="2"/>
      <c r="B6" s="2"/>
      <c r="C6" s="2"/>
      <c r="D6" s="7"/>
      <c r="E6" s="7"/>
      <c r="F6" s="7"/>
      <c r="G6" s="7"/>
      <c r="H6" s="7"/>
      <c r="I6" s="7"/>
      <c r="J6" s="7"/>
      <c r="K6" s="7"/>
      <c r="L6" s="7"/>
      <c r="M6" s="7"/>
      <c r="N6" s="10"/>
      <c r="O6" s="10"/>
      <c r="P6" s="10" t="s">
        <v>1</v>
      </c>
      <c r="Q6" s="10"/>
      <c r="R6" s="7"/>
      <c r="S6" s="7"/>
    </row>
    <row r="7" spans="1:19" ht="17.5">
      <c r="A7" s="2"/>
      <c r="B7" s="3"/>
      <c r="C7" s="2"/>
      <c r="D7" s="7"/>
      <c r="E7" s="7"/>
      <c r="F7" s="7"/>
      <c r="G7" s="7"/>
      <c r="H7" s="7"/>
      <c r="I7" s="7"/>
      <c r="J7" s="7"/>
      <c r="K7" s="7"/>
      <c r="L7" s="7"/>
      <c r="M7" s="7"/>
      <c r="N7" s="9"/>
      <c r="O7" s="9"/>
      <c r="P7" s="11" t="s">
        <v>64</v>
      </c>
      <c r="Q7" s="9"/>
      <c r="R7" s="7"/>
      <c r="S7" s="7"/>
    </row>
    <row r="8" spans="1:19" ht="15.5">
      <c r="A8" s="2"/>
      <c r="B8" s="6"/>
      <c r="C8" s="2"/>
      <c r="D8" s="7"/>
      <c r="E8" s="7"/>
      <c r="F8" s="7"/>
      <c r="G8" s="7"/>
      <c r="H8" s="7"/>
      <c r="I8" s="7"/>
      <c r="J8" s="7"/>
      <c r="K8" s="7"/>
      <c r="L8" s="7"/>
      <c r="M8" s="7"/>
      <c r="N8" s="10"/>
      <c r="O8" s="10"/>
      <c r="P8" s="10" t="s">
        <v>2</v>
      </c>
      <c r="Q8" s="10"/>
      <c r="R8" s="7"/>
      <c r="S8" s="7"/>
    </row>
    <row r="9" spans="1:19" ht="15.5">
      <c r="A9" s="2"/>
      <c r="B9" s="6"/>
      <c r="C9" s="2"/>
      <c r="D9" s="7"/>
      <c r="E9" s="7"/>
      <c r="F9" s="7"/>
      <c r="G9" s="7"/>
      <c r="H9" s="7"/>
      <c r="I9" s="7"/>
      <c r="J9" s="7"/>
      <c r="K9" s="7"/>
      <c r="L9" s="7"/>
      <c r="M9" s="7"/>
      <c r="N9" s="10"/>
      <c r="O9" s="12" t="s">
        <v>3</v>
      </c>
      <c r="P9" s="10"/>
      <c r="Q9" s="10"/>
      <c r="R9" s="7"/>
      <c r="S9" s="7"/>
    </row>
    <row r="10" spans="1:19">
      <c r="A10" s="2"/>
      <c r="B10" s="2"/>
      <c r="C10" s="2"/>
      <c r="D10" s="7"/>
      <c r="E10" s="7"/>
      <c r="F10" s="7"/>
      <c r="G10" s="7"/>
      <c r="H10" s="7"/>
      <c r="I10" s="7"/>
      <c r="J10" s="7"/>
      <c r="K10" s="7"/>
      <c r="L10" s="7"/>
      <c r="M10" s="7"/>
      <c r="N10" s="17"/>
      <c r="O10" s="7"/>
      <c r="P10" s="16"/>
      <c r="Q10" s="7"/>
      <c r="R10" s="7"/>
      <c r="S10" s="7"/>
    </row>
    <row r="11" spans="1:19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ht="26.25" customHeight="1">
      <c r="A12" s="65" t="s">
        <v>29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</row>
    <row r="13" spans="1:1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ht="18" customHeight="1">
      <c r="A14" s="66" t="s">
        <v>57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</row>
    <row r="15" spans="1:19">
      <c r="A15" s="62" t="s">
        <v>63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</row>
    <row r="16" spans="1:19" ht="15" thickBot="1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7"/>
      <c r="S16" s="8"/>
    </row>
    <row r="17" spans="1:20" ht="15.75" customHeight="1" thickTop="1">
      <c r="A17" s="44" t="s">
        <v>4</v>
      </c>
      <c r="B17" s="47" t="s">
        <v>32</v>
      </c>
      <c r="C17" s="44" t="s">
        <v>5</v>
      </c>
      <c r="D17" s="44" t="s">
        <v>6</v>
      </c>
      <c r="E17" s="44" t="s">
        <v>34</v>
      </c>
      <c r="F17" s="44" t="s">
        <v>37</v>
      </c>
      <c r="G17" s="49" t="s">
        <v>7</v>
      </c>
      <c r="H17" s="50"/>
      <c r="I17" s="50"/>
      <c r="J17" s="50"/>
      <c r="K17" s="50"/>
      <c r="L17" s="51"/>
      <c r="M17" s="49" t="s">
        <v>8</v>
      </c>
      <c r="N17" s="50"/>
      <c r="O17" s="50"/>
      <c r="P17" s="50"/>
      <c r="Q17" s="51"/>
      <c r="R17" s="44" t="s">
        <v>9</v>
      </c>
      <c r="S17" s="59" t="s">
        <v>30</v>
      </c>
    </row>
    <row r="18" spans="1:20">
      <c r="A18" s="45"/>
      <c r="B18" s="48"/>
      <c r="C18" s="45"/>
      <c r="D18" s="45"/>
      <c r="E18" s="45"/>
      <c r="F18" s="45"/>
      <c r="G18" s="52"/>
      <c r="H18" s="53"/>
      <c r="I18" s="53"/>
      <c r="J18" s="53"/>
      <c r="K18" s="53"/>
      <c r="L18" s="54"/>
      <c r="M18" s="52"/>
      <c r="N18" s="53"/>
      <c r="O18" s="53"/>
      <c r="P18" s="53"/>
      <c r="Q18" s="54"/>
      <c r="R18" s="45"/>
      <c r="S18" s="60"/>
    </row>
    <row r="19" spans="1:20">
      <c r="A19" s="45"/>
      <c r="B19" s="48"/>
      <c r="C19" s="45"/>
      <c r="D19" s="45"/>
      <c r="E19" s="45"/>
      <c r="F19" s="45"/>
      <c r="G19" s="55"/>
      <c r="H19" s="56"/>
      <c r="I19" s="56"/>
      <c r="J19" s="56"/>
      <c r="K19" s="56"/>
      <c r="L19" s="57"/>
      <c r="M19" s="55"/>
      <c r="N19" s="56"/>
      <c r="O19" s="56"/>
      <c r="P19" s="56"/>
      <c r="Q19" s="57"/>
      <c r="R19" s="45"/>
      <c r="S19" s="60"/>
    </row>
    <row r="20" spans="1:20" ht="15" customHeight="1">
      <c r="A20" s="45"/>
      <c r="B20" s="48"/>
      <c r="C20" s="45"/>
      <c r="D20" s="45"/>
      <c r="E20" s="45"/>
      <c r="F20" s="45"/>
      <c r="G20" s="58" t="s">
        <v>10</v>
      </c>
      <c r="H20" s="58" t="s">
        <v>11</v>
      </c>
      <c r="I20" s="58" t="s">
        <v>12</v>
      </c>
      <c r="J20" s="58" t="s">
        <v>34</v>
      </c>
      <c r="K20" s="58" t="s">
        <v>55</v>
      </c>
      <c r="L20" s="58" t="s">
        <v>54</v>
      </c>
      <c r="M20" s="58" t="s">
        <v>62</v>
      </c>
      <c r="N20" s="58" t="s">
        <v>23</v>
      </c>
      <c r="O20" s="64" t="s">
        <v>33</v>
      </c>
      <c r="P20" s="58" t="s">
        <v>24</v>
      </c>
      <c r="Q20" s="58" t="s">
        <v>25</v>
      </c>
      <c r="R20" s="45"/>
      <c r="S20" s="60"/>
    </row>
    <row r="21" spans="1:20">
      <c r="A21" s="45"/>
      <c r="B21" s="48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60"/>
    </row>
    <row r="22" spans="1:20" ht="47.25" customHeight="1" thickBot="1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61"/>
    </row>
    <row r="23" spans="1:20" ht="15.5" thickTop="1" thickBot="1">
      <c r="A23" s="4">
        <v>1</v>
      </c>
      <c r="B23" s="4" t="s">
        <v>35</v>
      </c>
      <c r="C23" s="4">
        <v>3</v>
      </c>
      <c r="D23" s="4">
        <v>4</v>
      </c>
      <c r="E23" s="4">
        <v>5</v>
      </c>
      <c r="F23" s="4">
        <v>6</v>
      </c>
      <c r="G23" s="4">
        <v>7</v>
      </c>
      <c r="H23" s="4">
        <v>6</v>
      </c>
      <c r="I23" s="4">
        <v>7</v>
      </c>
      <c r="J23" s="4"/>
      <c r="K23" s="4">
        <v>8</v>
      </c>
      <c r="L23" s="4">
        <v>9</v>
      </c>
      <c r="M23" s="4">
        <v>10</v>
      </c>
      <c r="N23" s="4">
        <v>10</v>
      </c>
      <c r="O23" s="4">
        <v>11</v>
      </c>
      <c r="P23" s="4">
        <v>12</v>
      </c>
      <c r="Q23" s="4">
        <v>13</v>
      </c>
      <c r="R23" s="31">
        <v>14</v>
      </c>
      <c r="S23" s="5">
        <v>15</v>
      </c>
    </row>
    <row r="24" spans="1:20" ht="15" thickTop="1">
      <c r="A24" s="19">
        <v>1</v>
      </c>
      <c r="B24" s="34" t="s">
        <v>13</v>
      </c>
      <c r="C24" s="37">
        <v>1</v>
      </c>
      <c r="D24" s="20">
        <v>9585</v>
      </c>
      <c r="E24" s="20">
        <f>(C24*D24)*0.1</f>
        <v>958.5</v>
      </c>
      <c r="F24" s="20">
        <f>(C24*D24)+E24</f>
        <v>10543.5</v>
      </c>
      <c r="G24" s="20">
        <v>3306.83</v>
      </c>
      <c r="H24" s="20">
        <v>2082</v>
      </c>
      <c r="I24" s="20">
        <f t="shared" ref="I24:I29" si="0">H24</f>
        <v>2082</v>
      </c>
      <c r="J24" s="20"/>
      <c r="K24" s="20">
        <v>2683.8</v>
      </c>
      <c r="L24" s="20">
        <f>F24*0.2+95.82</f>
        <v>2204.5200000000004</v>
      </c>
      <c r="M24" s="20"/>
      <c r="N24" s="20"/>
      <c r="O24" s="20"/>
      <c r="P24" s="20"/>
      <c r="Q24" s="23"/>
      <c r="R24" s="20">
        <f t="shared" ref="R24:R31" si="1">F24+K24+N24+Q24+G24+O24+L24+J24+M24</f>
        <v>18738.649999999998</v>
      </c>
      <c r="S24" s="21">
        <f>F24</f>
        <v>10543.5</v>
      </c>
    </row>
    <row r="25" spans="1:20" ht="15" customHeight="1">
      <c r="A25" s="22">
        <v>2</v>
      </c>
      <c r="B25" s="25" t="s">
        <v>44</v>
      </c>
      <c r="C25" s="37">
        <v>3</v>
      </c>
      <c r="D25" s="20">
        <v>9106</v>
      </c>
      <c r="E25" s="20">
        <f t="shared" ref="E25:E32" si="2">(C25*D25)*0.1</f>
        <v>2731.8</v>
      </c>
      <c r="F25" s="20">
        <f t="shared" ref="F25:F32" si="3">(C25*D25)+E25</f>
        <v>30049.8</v>
      </c>
      <c r="G25" s="20">
        <v>9089.82</v>
      </c>
      <c r="H25" s="20">
        <v>3955.8</v>
      </c>
      <c r="I25" s="20">
        <f t="shared" si="0"/>
        <v>3955.8</v>
      </c>
      <c r="J25" s="20"/>
      <c r="K25" s="20">
        <v>3305.39</v>
      </c>
      <c r="L25" s="20">
        <v>3806.2</v>
      </c>
      <c r="M25" s="20"/>
      <c r="N25" s="20"/>
      <c r="O25" s="20"/>
      <c r="P25" s="20"/>
      <c r="Q25" s="23"/>
      <c r="R25" s="20">
        <f t="shared" si="1"/>
        <v>46251.21</v>
      </c>
      <c r="S25" s="21">
        <f t="shared" ref="S25:S32" si="4">F25</f>
        <v>30049.8</v>
      </c>
    </row>
    <row r="26" spans="1:20">
      <c r="A26" s="22">
        <v>3</v>
      </c>
      <c r="B26" s="25" t="s">
        <v>43</v>
      </c>
      <c r="C26" s="37">
        <v>1</v>
      </c>
      <c r="D26" s="20">
        <v>7732</v>
      </c>
      <c r="E26" s="20">
        <f t="shared" si="2"/>
        <v>773.2</v>
      </c>
      <c r="F26" s="20">
        <f t="shared" si="3"/>
        <v>8505.2000000000007</v>
      </c>
      <c r="G26" s="20">
        <v>1701.04</v>
      </c>
      <c r="H26" s="20">
        <v>1469</v>
      </c>
      <c r="I26" s="20">
        <f t="shared" si="0"/>
        <v>1469</v>
      </c>
      <c r="J26" s="20"/>
      <c r="K26" s="20"/>
      <c r="L26" s="20">
        <f t="shared" ref="L26:L31" si="5">F26*0.05</f>
        <v>425.26000000000005</v>
      </c>
      <c r="M26" s="20"/>
      <c r="N26" s="20"/>
      <c r="O26" s="20"/>
      <c r="P26" s="20"/>
      <c r="Q26" s="20"/>
      <c r="R26" s="20">
        <f t="shared" si="1"/>
        <v>10631.500000000002</v>
      </c>
      <c r="S26" s="21">
        <f t="shared" si="4"/>
        <v>8505.2000000000007</v>
      </c>
    </row>
    <row r="27" spans="1:20">
      <c r="A27" s="22">
        <v>4</v>
      </c>
      <c r="B27" s="25" t="s">
        <v>45</v>
      </c>
      <c r="C27" s="37">
        <v>1</v>
      </c>
      <c r="D27" s="20">
        <v>7253</v>
      </c>
      <c r="E27" s="20">
        <f t="shared" si="2"/>
        <v>725.30000000000007</v>
      </c>
      <c r="F27" s="20">
        <f t="shared" si="3"/>
        <v>7978.3</v>
      </c>
      <c r="G27" s="20">
        <v>1595.66</v>
      </c>
      <c r="H27" s="20">
        <v>1393</v>
      </c>
      <c r="I27" s="20">
        <f t="shared" si="0"/>
        <v>1393</v>
      </c>
      <c r="J27" s="20"/>
      <c r="K27" s="20"/>
      <c r="L27" s="20">
        <f t="shared" si="5"/>
        <v>398.91500000000002</v>
      </c>
      <c r="M27" s="20"/>
      <c r="N27" s="20"/>
      <c r="O27" s="20"/>
      <c r="P27" s="20"/>
      <c r="Q27" s="20"/>
      <c r="R27" s="20">
        <f t="shared" si="1"/>
        <v>9972.8750000000018</v>
      </c>
      <c r="S27" s="21">
        <f t="shared" si="4"/>
        <v>7978.3</v>
      </c>
      <c r="T27" s="1"/>
    </row>
    <row r="28" spans="1:20">
      <c r="A28" s="22">
        <v>5</v>
      </c>
      <c r="B28" s="25" t="s">
        <v>42</v>
      </c>
      <c r="C28" s="37">
        <v>1</v>
      </c>
      <c r="D28" s="20">
        <v>7493</v>
      </c>
      <c r="E28" s="20">
        <f t="shared" si="2"/>
        <v>749.30000000000007</v>
      </c>
      <c r="F28" s="20">
        <f t="shared" si="3"/>
        <v>8242.2999999999993</v>
      </c>
      <c r="G28" s="20">
        <v>2073.61</v>
      </c>
      <c r="H28" s="20">
        <v>1396</v>
      </c>
      <c r="I28" s="20">
        <f t="shared" si="0"/>
        <v>1396</v>
      </c>
      <c r="J28" s="20"/>
      <c r="K28" s="20"/>
      <c r="L28" s="20">
        <f t="shared" si="5"/>
        <v>412.11500000000001</v>
      </c>
      <c r="M28" s="20"/>
      <c r="N28" s="20"/>
      <c r="O28" s="20"/>
      <c r="P28" s="20"/>
      <c r="Q28" s="23"/>
      <c r="R28" s="20">
        <f t="shared" si="1"/>
        <v>10728.025</v>
      </c>
      <c r="S28" s="21">
        <f t="shared" si="4"/>
        <v>8242.2999999999993</v>
      </c>
    </row>
    <row r="29" spans="1:20">
      <c r="A29" s="22">
        <v>6</v>
      </c>
      <c r="B29" s="25" t="s">
        <v>46</v>
      </c>
      <c r="C29" s="37">
        <v>1</v>
      </c>
      <c r="D29" s="20">
        <v>7253</v>
      </c>
      <c r="E29" s="20">
        <f t="shared" si="2"/>
        <v>725.30000000000007</v>
      </c>
      <c r="F29" s="20">
        <f t="shared" si="3"/>
        <v>7978.3</v>
      </c>
      <c r="G29" s="20">
        <v>1764.28</v>
      </c>
      <c r="H29" s="20">
        <v>2865</v>
      </c>
      <c r="I29" s="20">
        <f t="shared" si="0"/>
        <v>2865</v>
      </c>
      <c r="J29" s="20"/>
      <c r="K29" s="20">
        <v>386.05</v>
      </c>
      <c r="L29" s="20">
        <f>F29*0.05+19.3</f>
        <v>418.21500000000003</v>
      </c>
      <c r="M29" s="20"/>
      <c r="N29" s="20"/>
      <c r="O29" s="20"/>
      <c r="P29" s="20"/>
      <c r="Q29" s="20"/>
      <c r="R29" s="20">
        <f t="shared" si="1"/>
        <v>10546.845000000001</v>
      </c>
      <c r="S29" s="21">
        <f t="shared" si="4"/>
        <v>7978.3</v>
      </c>
    </row>
    <row r="30" spans="1:20" ht="16.5" customHeight="1">
      <c r="A30" s="22">
        <v>7</v>
      </c>
      <c r="B30" s="35" t="s">
        <v>53</v>
      </c>
      <c r="C30" s="37">
        <v>8</v>
      </c>
      <c r="D30" s="20">
        <v>6294</v>
      </c>
      <c r="E30" s="20">
        <f t="shared" si="2"/>
        <v>5035.2000000000007</v>
      </c>
      <c r="F30" s="20">
        <f t="shared" si="3"/>
        <v>55387.199999999997</v>
      </c>
      <c r="G30" s="20">
        <v>3567.18</v>
      </c>
      <c r="H30" s="20"/>
      <c r="I30" s="20"/>
      <c r="J30" s="20"/>
      <c r="K30" s="20">
        <v>11081.72</v>
      </c>
      <c r="L30" s="20">
        <f t="shared" si="5"/>
        <v>2769.36</v>
      </c>
      <c r="M30" s="20"/>
      <c r="N30" s="20"/>
      <c r="O30" s="20"/>
      <c r="P30" s="20"/>
      <c r="Q30" s="20"/>
      <c r="R30" s="20">
        <f t="shared" si="1"/>
        <v>72805.459999999992</v>
      </c>
      <c r="S30" s="21">
        <f t="shared" si="4"/>
        <v>55387.199999999997</v>
      </c>
      <c r="T30" s="1"/>
    </row>
    <row r="31" spans="1:20">
      <c r="A31" s="22">
        <v>8</v>
      </c>
      <c r="B31" s="25" t="s">
        <v>47</v>
      </c>
      <c r="C31" s="38">
        <v>1.5</v>
      </c>
      <c r="D31" s="20">
        <v>6773</v>
      </c>
      <c r="E31" s="20">
        <f t="shared" si="2"/>
        <v>1015.95</v>
      </c>
      <c r="F31" s="20">
        <f t="shared" si="3"/>
        <v>11175.45</v>
      </c>
      <c r="G31" s="20">
        <v>3352.62</v>
      </c>
      <c r="H31" s="20"/>
      <c r="I31" s="20"/>
      <c r="J31" s="20"/>
      <c r="K31" s="20"/>
      <c r="L31" s="20">
        <f t="shared" si="5"/>
        <v>558.77250000000004</v>
      </c>
      <c r="M31" s="20"/>
      <c r="N31" s="20"/>
      <c r="O31" s="20"/>
      <c r="P31" s="20"/>
      <c r="Q31" s="20"/>
      <c r="R31" s="20">
        <f t="shared" si="1"/>
        <v>15086.842499999999</v>
      </c>
      <c r="S31" s="21">
        <f t="shared" si="4"/>
        <v>11175.45</v>
      </c>
      <c r="T31" s="1"/>
    </row>
    <row r="32" spans="1:20">
      <c r="A32" s="22">
        <v>9</v>
      </c>
      <c r="B32" s="26" t="s">
        <v>59</v>
      </c>
      <c r="C32" s="20">
        <v>69.88</v>
      </c>
      <c r="D32" s="20">
        <v>7732</v>
      </c>
      <c r="E32" s="20">
        <f t="shared" si="2"/>
        <v>54031.215999999993</v>
      </c>
      <c r="F32" s="20">
        <f t="shared" si="3"/>
        <v>594343.37599999993</v>
      </c>
      <c r="G32" s="20">
        <v>150480.49</v>
      </c>
      <c r="H32" s="20">
        <v>82892.41</v>
      </c>
      <c r="I32" s="20">
        <f>H32</f>
        <v>82892.41</v>
      </c>
      <c r="J32" s="20"/>
      <c r="K32" s="20">
        <v>13510.93</v>
      </c>
      <c r="L32" s="20">
        <f>F32*0.05+2459.09</f>
        <v>32176.2588</v>
      </c>
      <c r="M32" s="20"/>
      <c r="N32" s="20"/>
      <c r="O32" s="20">
        <v>52466.83</v>
      </c>
      <c r="P32" s="20">
        <v>65410.78</v>
      </c>
      <c r="Q32" s="23">
        <v>3785.09</v>
      </c>
      <c r="R32" s="20">
        <f>F32+K32+N32+Q32+G32+O32+L32+J32+P32+M32</f>
        <v>912173.75479999988</v>
      </c>
      <c r="S32" s="21">
        <f t="shared" si="4"/>
        <v>594343.37599999993</v>
      </c>
      <c r="T32" s="1"/>
    </row>
    <row r="33" spans="1:20" ht="28.5">
      <c r="A33" s="22">
        <v>10</v>
      </c>
      <c r="B33" s="25" t="s">
        <v>48</v>
      </c>
      <c r="C33" s="37">
        <v>1</v>
      </c>
      <c r="D33" s="20">
        <v>10016.33</v>
      </c>
      <c r="E33" s="20"/>
      <c r="F33" s="20"/>
      <c r="G33" s="20"/>
      <c r="H33" s="20">
        <v>1977.9</v>
      </c>
      <c r="I33" s="20">
        <f>H33</f>
        <v>1977.9</v>
      </c>
      <c r="J33" s="20"/>
      <c r="K33" s="20"/>
      <c r="L33" s="20"/>
      <c r="M33" s="20"/>
      <c r="N33" s="20"/>
      <c r="O33" s="20"/>
      <c r="P33" s="20"/>
      <c r="Q33" s="20"/>
      <c r="R33" s="20">
        <f>C33*D33+K33+L33+N33+Q33+G33+O33</f>
        <v>10016.33</v>
      </c>
      <c r="S33" s="24">
        <f t="shared" ref="S33:S38" si="6">D33*C33</f>
        <v>10016.33</v>
      </c>
      <c r="T33" s="1"/>
    </row>
    <row r="34" spans="1:20">
      <c r="A34" s="22">
        <v>11</v>
      </c>
      <c r="B34" s="25" t="s">
        <v>39</v>
      </c>
      <c r="C34" s="37">
        <v>1</v>
      </c>
      <c r="D34" s="20">
        <v>4345</v>
      </c>
      <c r="E34" s="20"/>
      <c r="F34" s="20"/>
      <c r="G34" s="20"/>
      <c r="H34" s="20">
        <v>1137</v>
      </c>
      <c r="I34" s="20">
        <f>H34</f>
        <v>1137</v>
      </c>
      <c r="J34" s="20"/>
      <c r="K34" s="20"/>
      <c r="L34" s="20"/>
      <c r="M34" s="20"/>
      <c r="N34" s="20">
        <v>3655</v>
      </c>
      <c r="O34" s="20"/>
      <c r="P34" s="20"/>
      <c r="Q34" s="20"/>
      <c r="R34" s="20">
        <f>C34*D34+K34+L34+N34+Q34+G34+O34</f>
        <v>8000</v>
      </c>
      <c r="S34" s="24">
        <f t="shared" si="6"/>
        <v>4345</v>
      </c>
    </row>
    <row r="35" spans="1:20">
      <c r="A35" s="22">
        <v>12</v>
      </c>
      <c r="B35" s="25" t="s">
        <v>38</v>
      </c>
      <c r="C35" s="32">
        <v>1</v>
      </c>
      <c r="D35" s="23">
        <v>5527</v>
      </c>
      <c r="E35" s="23"/>
      <c r="F35" s="23"/>
      <c r="G35" s="23">
        <v>1658.1</v>
      </c>
      <c r="H35" s="23">
        <v>1323</v>
      </c>
      <c r="I35" s="23"/>
      <c r="J35" s="23"/>
      <c r="K35" s="23">
        <f>D35*C35*0.15</f>
        <v>829.05</v>
      </c>
      <c r="L35" s="23"/>
      <c r="M35" s="20"/>
      <c r="N35" s="20"/>
      <c r="O35" s="20"/>
      <c r="P35" s="23"/>
      <c r="Q35" s="23"/>
      <c r="R35" s="23">
        <f>D35*C35+G35+K35+L35</f>
        <v>8014.1500000000005</v>
      </c>
      <c r="S35" s="24">
        <f t="shared" si="6"/>
        <v>5527</v>
      </c>
    </row>
    <row r="36" spans="1:20">
      <c r="A36" s="22">
        <v>13</v>
      </c>
      <c r="B36" s="25" t="s">
        <v>18</v>
      </c>
      <c r="C36" s="32">
        <v>2</v>
      </c>
      <c r="D36" s="23">
        <v>3195</v>
      </c>
      <c r="E36" s="23"/>
      <c r="F36" s="23"/>
      <c r="G36" s="23"/>
      <c r="H36" s="23">
        <v>2204</v>
      </c>
      <c r="I36" s="23"/>
      <c r="J36" s="23"/>
      <c r="K36" s="23"/>
      <c r="L36" s="23"/>
      <c r="M36" s="20"/>
      <c r="N36" s="20">
        <v>9610</v>
      </c>
      <c r="O36" s="20"/>
      <c r="P36" s="23"/>
      <c r="Q36" s="23"/>
      <c r="R36" s="23">
        <f>(C36*D36+N36+O36+Q36)</f>
        <v>16000</v>
      </c>
      <c r="S36" s="24">
        <f t="shared" si="6"/>
        <v>6390</v>
      </c>
    </row>
    <row r="37" spans="1:20">
      <c r="A37" s="22">
        <v>14</v>
      </c>
      <c r="B37" s="25" t="s">
        <v>16</v>
      </c>
      <c r="C37" s="32">
        <v>1</v>
      </c>
      <c r="D37" s="23">
        <v>3483</v>
      </c>
      <c r="E37" s="23"/>
      <c r="F37" s="23"/>
      <c r="G37" s="23"/>
      <c r="H37" s="23">
        <v>1137</v>
      </c>
      <c r="I37" s="23"/>
      <c r="J37" s="23"/>
      <c r="K37" s="23">
        <f>D37*C37*0.4</f>
        <v>1393.2</v>
      </c>
      <c r="L37" s="23"/>
      <c r="M37" s="20"/>
      <c r="N37" s="20">
        <v>4517</v>
      </c>
      <c r="O37" s="20"/>
      <c r="P37" s="23"/>
      <c r="Q37" s="23"/>
      <c r="R37" s="23">
        <f>D37*C37+K37+N37</f>
        <v>9393.2000000000007</v>
      </c>
      <c r="S37" s="24">
        <f t="shared" si="6"/>
        <v>3483</v>
      </c>
    </row>
    <row r="38" spans="1:20" ht="27" customHeight="1">
      <c r="A38" s="22">
        <v>15</v>
      </c>
      <c r="B38" s="26" t="s">
        <v>40</v>
      </c>
      <c r="C38" s="32">
        <v>1</v>
      </c>
      <c r="D38" s="23">
        <v>5527</v>
      </c>
      <c r="E38" s="23"/>
      <c r="F38" s="23"/>
      <c r="G38" s="23">
        <v>1658.1</v>
      </c>
      <c r="H38" s="23"/>
      <c r="I38" s="23"/>
      <c r="J38" s="23"/>
      <c r="K38" s="23"/>
      <c r="L38" s="23"/>
      <c r="M38" s="20"/>
      <c r="N38" s="20">
        <v>814.9</v>
      </c>
      <c r="O38" s="20"/>
      <c r="P38" s="23"/>
      <c r="Q38" s="23"/>
      <c r="R38" s="23">
        <f>D38*C38+G38+K38+N38</f>
        <v>8000</v>
      </c>
      <c r="S38" s="24">
        <f t="shared" si="6"/>
        <v>5527</v>
      </c>
    </row>
    <row r="39" spans="1:20">
      <c r="A39" s="22">
        <v>16</v>
      </c>
      <c r="B39" s="25" t="s">
        <v>14</v>
      </c>
      <c r="C39" s="32">
        <v>1</v>
      </c>
      <c r="D39" s="23">
        <v>4345</v>
      </c>
      <c r="E39" s="23"/>
      <c r="F39" s="23"/>
      <c r="G39" s="23"/>
      <c r="H39" s="23">
        <v>1137</v>
      </c>
      <c r="I39" s="23"/>
      <c r="J39" s="23"/>
      <c r="K39" s="23"/>
      <c r="L39" s="23"/>
      <c r="M39" s="20"/>
      <c r="N39" s="20">
        <v>3655</v>
      </c>
      <c r="O39" s="20"/>
      <c r="P39" s="23"/>
      <c r="Q39" s="23"/>
      <c r="R39" s="23">
        <f>(C39*D39+N39+O39+Q39)</f>
        <v>8000</v>
      </c>
      <c r="S39" s="24">
        <f>D39*C39</f>
        <v>4345</v>
      </c>
    </row>
    <row r="40" spans="1:20" hidden="1">
      <c r="A40" s="22">
        <v>17</v>
      </c>
      <c r="B40" s="25"/>
      <c r="C40" s="32"/>
      <c r="D40" s="23"/>
      <c r="E40" s="23"/>
      <c r="F40" s="23"/>
      <c r="G40" s="23"/>
      <c r="H40" s="23">
        <v>3306</v>
      </c>
      <c r="I40" s="23"/>
      <c r="J40" s="23"/>
      <c r="K40" s="23"/>
      <c r="L40" s="23"/>
      <c r="M40" s="20"/>
      <c r="N40" s="20"/>
      <c r="O40" s="20"/>
      <c r="P40" s="23"/>
      <c r="Q40" s="23"/>
      <c r="R40" s="23">
        <f>(C40*D40+N40+O40+Q40)</f>
        <v>0</v>
      </c>
      <c r="S40" s="24">
        <f>D40*C40</f>
        <v>0</v>
      </c>
    </row>
    <row r="41" spans="1:20" ht="18.75" customHeight="1">
      <c r="A41" s="22">
        <v>17</v>
      </c>
      <c r="B41" s="26" t="s">
        <v>41</v>
      </c>
      <c r="C41" s="39">
        <v>8.5</v>
      </c>
      <c r="D41" s="23">
        <v>3483</v>
      </c>
      <c r="E41" s="23"/>
      <c r="F41" s="23"/>
      <c r="G41" s="23"/>
      <c r="H41" s="23">
        <v>9918</v>
      </c>
      <c r="I41" s="23"/>
      <c r="J41" s="23"/>
      <c r="K41" s="23">
        <f>D41*C41*0.1</f>
        <v>2960.55</v>
      </c>
      <c r="L41" s="23"/>
      <c r="M41" s="20"/>
      <c r="N41" s="20">
        <v>38394.5</v>
      </c>
      <c r="O41" s="20"/>
      <c r="P41" s="23"/>
      <c r="Q41" s="23"/>
      <c r="R41" s="23">
        <f>D41*C41+K41+N41</f>
        <v>70960.55</v>
      </c>
      <c r="S41" s="24">
        <f>D41*C41</f>
        <v>29605.5</v>
      </c>
    </row>
    <row r="42" spans="1:20" ht="18" hidden="1" customHeight="1">
      <c r="A42" s="22">
        <v>18</v>
      </c>
      <c r="B42" s="25" t="s">
        <v>28</v>
      </c>
      <c r="C42" s="32"/>
      <c r="D42" s="23"/>
      <c r="E42" s="23"/>
      <c r="F42" s="23"/>
      <c r="G42" s="23"/>
      <c r="H42" s="23"/>
      <c r="I42" s="23"/>
      <c r="J42" s="23"/>
      <c r="K42" s="23"/>
      <c r="L42" s="23"/>
      <c r="M42" s="20"/>
      <c r="N42" s="20"/>
      <c r="O42" s="20"/>
      <c r="P42" s="23"/>
      <c r="Q42" s="23"/>
      <c r="R42" s="23"/>
      <c r="S42" s="24"/>
    </row>
    <row r="43" spans="1:20" ht="33.75" customHeight="1">
      <c r="A43" s="22">
        <v>18</v>
      </c>
      <c r="B43" s="26" t="s">
        <v>56</v>
      </c>
      <c r="C43" s="33">
        <v>1.5</v>
      </c>
      <c r="D43" s="23">
        <v>4345</v>
      </c>
      <c r="E43" s="23"/>
      <c r="F43" s="23"/>
      <c r="G43" s="23"/>
      <c r="H43" s="23">
        <v>1137</v>
      </c>
      <c r="I43" s="23"/>
      <c r="J43" s="23"/>
      <c r="K43" s="23"/>
      <c r="L43" s="23"/>
      <c r="M43" s="20"/>
      <c r="N43" s="20">
        <v>5482.5</v>
      </c>
      <c r="O43" s="20"/>
      <c r="P43" s="23"/>
      <c r="Q43" s="23"/>
      <c r="R43" s="23">
        <f>D43*C43+N43</f>
        <v>12000</v>
      </c>
      <c r="S43" s="24">
        <f>D43*C43</f>
        <v>6517.5</v>
      </c>
    </row>
    <row r="44" spans="1:20" hidden="1">
      <c r="A44" s="22">
        <v>20</v>
      </c>
      <c r="B44" s="25" t="s">
        <v>17</v>
      </c>
      <c r="C44" s="32"/>
      <c r="D44" s="23"/>
      <c r="E44" s="23"/>
      <c r="F44" s="23"/>
      <c r="G44" s="23"/>
      <c r="H44" s="23"/>
      <c r="I44" s="23"/>
      <c r="J44" s="23"/>
      <c r="K44" s="23"/>
      <c r="L44" s="23"/>
      <c r="M44" s="20"/>
      <c r="N44" s="20"/>
      <c r="O44" s="20"/>
      <c r="P44" s="23"/>
      <c r="Q44" s="23"/>
      <c r="R44" s="23"/>
      <c r="S44" s="24"/>
    </row>
    <row r="45" spans="1:20">
      <c r="A45" s="22">
        <v>19</v>
      </c>
      <c r="B45" s="25" t="s">
        <v>15</v>
      </c>
      <c r="C45" s="32">
        <v>2</v>
      </c>
      <c r="D45" s="23">
        <v>4489</v>
      </c>
      <c r="E45" s="23"/>
      <c r="F45" s="23"/>
      <c r="G45" s="23"/>
      <c r="H45" s="23"/>
      <c r="I45" s="23"/>
      <c r="J45" s="23"/>
      <c r="K45" s="23">
        <f>D45*C45*0.12</f>
        <v>1077.3599999999999</v>
      </c>
      <c r="L45" s="23"/>
      <c r="M45" s="20"/>
      <c r="N45" s="20">
        <v>7022</v>
      </c>
      <c r="O45" s="20"/>
      <c r="P45" s="23"/>
      <c r="Q45" s="23"/>
      <c r="R45" s="23">
        <f>D45*C45+K45+N45</f>
        <v>17077.36</v>
      </c>
      <c r="S45" s="24">
        <f>D45*C45+K45</f>
        <v>10055.36</v>
      </c>
    </row>
    <row r="46" spans="1:20" ht="17.25" customHeight="1">
      <c r="A46" s="22">
        <v>20</v>
      </c>
      <c r="B46" s="25" t="s">
        <v>31</v>
      </c>
      <c r="C46" s="36">
        <v>1</v>
      </c>
      <c r="D46" s="24">
        <v>3195</v>
      </c>
      <c r="E46" s="24"/>
      <c r="F46" s="24"/>
      <c r="G46" s="24"/>
      <c r="H46" s="24"/>
      <c r="I46" s="24"/>
      <c r="J46" s="24"/>
      <c r="K46" s="23">
        <f>D46*C46*0.12</f>
        <v>383.4</v>
      </c>
      <c r="L46" s="24"/>
      <c r="M46" s="21"/>
      <c r="N46" s="21">
        <v>4805</v>
      </c>
      <c r="O46" s="21"/>
      <c r="P46" s="24"/>
      <c r="Q46" s="24"/>
      <c r="R46" s="24">
        <f>D46*C46+K46+N46</f>
        <v>8383.4</v>
      </c>
      <c r="S46" s="24">
        <f t="shared" ref="S46:S51" si="7">D46*C46</f>
        <v>3195</v>
      </c>
    </row>
    <row r="47" spans="1:20" ht="12" hidden="1" customHeight="1">
      <c r="A47" s="22">
        <v>23</v>
      </c>
      <c r="B47" s="25" t="s">
        <v>21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1"/>
      <c r="N47" s="21"/>
      <c r="O47" s="21"/>
      <c r="P47" s="24"/>
      <c r="Q47" s="24"/>
      <c r="R47" s="24"/>
      <c r="S47" s="24">
        <f t="shared" si="7"/>
        <v>0</v>
      </c>
    </row>
    <row r="48" spans="1:20" ht="0.75" hidden="1" customHeight="1">
      <c r="A48" s="22">
        <v>24</v>
      </c>
      <c r="B48" s="25" t="s">
        <v>22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1"/>
      <c r="N48" s="21"/>
      <c r="O48" s="21"/>
      <c r="P48" s="24"/>
      <c r="Q48" s="24"/>
      <c r="R48" s="24"/>
      <c r="S48" s="24">
        <f t="shared" si="7"/>
        <v>0</v>
      </c>
    </row>
    <row r="49" spans="1:19" ht="18" customHeight="1">
      <c r="A49" s="22">
        <v>21</v>
      </c>
      <c r="B49" s="25" t="s">
        <v>60</v>
      </c>
      <c r="C49" s="36">
        <v>1</v>
      </c>
      <c r="D49" s="24">
        <v>3483</v>
      </c>
      <c r="E49" s="24"/>
      <c r="F49" s="24"/>
      <c r="G49" s="24"/>
      <c r="H49" s="24"/>
      <c r="I49" s="24"/>
      <c r="J49" s="24"/>
      <c r="K49" s="24"/>
      <c r="L49" s="24"/>
      <c r="M49" s="21"/>
      <c r="N49" s="21">
        <v>4517</v>
      </c>
      <c r="O49" s="21"/>
      <c r="P49" s="24"/>
      <c r="Q49" s="24"/>
      <c r="R49" s="24">
        <f>(C49*D49)+G49+K49+N49</f>
        <v>8000</v>
      </c>
      <c r="S49" s="24">
        <f t="shared" si="7"/>
        <v>3483</v>
      </c>
    </row>
    <row r="50" spans="1:19" ht="17.25" customHeight="1">
      <c r="A50" s="22">
        <v>22</v>
      </c>
      <c r="B50" s="25" t="s">
        <v>20</v>
      </c>
      <c r="C50" s="22">
        <v>0.5</v>
      </c>
      <c r="D50" s="24">
        <v>5527</v>
      </c>
      <c r="E50" s="24"/>
      <c r="F50" s="24"/>
      <c r="G50" s="22">
        <v>828.29</v>
      </c>
      <c r="H50" s="22"/>
      <c r="I50" s="22"/>
      <c r="J50" s="22"/>
      <c r="K50" s="23"/>
      <c r="L50" s="22"/>
      <c r="M50" s="22"/>
      <c r="N50" s="24">
        <v>408.21</v>
      </c>
      <c r="O50" s="22"/>
      <c r="P50" s="22"/>
      <c r="Q50" s="22"/>
      <c r="R50" s="24">
        <f>D50*C50+N50+G50+K50</f>
        <v>4000</v>
      </c>
      <c r="S50" s="24">
        <f t="shared" si="7"/>
        <v>2763.5</v>
      </c>
    </row>
    <row r="51" spans="1:19" ht="14.25" hidden="1" customHeight="1">
      <c r="A51" s="22">
        <v>23</v>
      </c>
      <c r="B51" s="25"/>
      <c r="C51" s="22"/>
      <c r="D51" s="24"/>
      <c r="E51" s="24"/>
      <c r="F51" s="24"/>
      <c r="G51" s="22"/>
      <c r="H51" s="22"/>
      <c r="I51" s="22"/>
      <c r="J51" s="22"/>
      <c r="K51" s="22"/>
      <c r="L51" s="22"/>
      <c r="M51" s="22"/>
      <c r="N51" s="24"/>
      <c r="O51" s="22"/>
      <c r="P51" s="22"/>
      <c r="Q51" s="22"/>
      <c r="R51" s="24">
        <f>D51*C51+N51</f>
        <v>0</v>
      </c>
      <c r="S51" s="24">
        <f t="shared" si="7"/>
        <v>0</v>
      </c>
    </row>
    <row r="52" spans="1:19" ht="0.75" hidden="1" customHeight="1">
      <c r="A52" s="22"/>
      <c r="B52" s="25"/>
      <c r="C52" s="22"/>
      <c r="D52" s="24"/>
      <c r="E52" s="24"/>
      <c r="F52" s="24"/>
      <c r="G52" s="22"/>
      <c r="H52" s="22"/>
      <c r="I52" s="22"/>
      <c r="J52" s="22"/>
      <c r="K52" s="22"/>
      <c r="L52" s="22"/>
      <c r="M52" s="22"/>
      <c r="N52" s="24"/>
      <c r="O52" s="22"/>
      <c r="P52" s="22"/>
      <c r="Q52" s="22"/>
      <c r="R52" s="24">
        <f t="shared" ref="R52:R60" si="8">D52*C52+N52</f>
        <v>0</v>
      </c>
      <c r="S52" s="24">
        <f t="shared" ref="S52:S61" si="9">D52*C52</f>
        <v>0</v>
      </c>
    </row>
    <row r="53" spans="1:19" ht="0.75" hidden="1" customHeight="1">
      <c r="A53" s="22"/>
      <c r="B53" s="25"/>
      <c r="C53" s="22"/>
      <c r="D53" s="24"/>
      <c r="E53" s="24"/>
      <c r="F53" s="24"/>
      <c r="G53" s="22"/>
      <c r="H53" s="22"/>
      <c r="I53" s="22"/>
      <c r="J53" s="22"/>
      <c r="K53" s="22"/>
      <c r="L53" s="22"/>
      <c r="M53" s="22"/>
      <c r="N53" s="24"/>
      <c r="O53" s="22"/>
      <c r="P53" s="22"/>
      <c r="Q53" s="22"/>
      <c r="R53" s="24">
        <f t="shared" si="8"/>
        <v>0</v>
      </c>
      <c r="S53" s="24">
        <f t="shared" si="9"/>
        <v>0</v>
      </c>
    </row>
    <row r="54" spans="1:19" ht="15.75" hidden="1" customHeight="1">
      <c r="A54" s="22"/>
      <c r="B54" s="25"/>
      <c r="C54" s="22"/>
      <c r="D54" s="24"/>
      <c r="E54" s="24"/>
      <c r="F54" s="24"/>
      <c r="G54" s="22"/>
      <c r="H54" s="22"/>
      <c r="I54" s="22"/>
      <c r="J54" s="22"/>
      <c r="K54" s="22"/>
      <c r="L54" s="22"/>
      <c r="M54" s="22"/>
      <c r="N54" s="24"/>
      <c r="O54" s="22"/>
      <c r="P54" s="22"/>
      <c r="Q54" s="22"/>
      <c r="R54" s="24">
        <f t="shared" si="8"/>
        <v>0</v>
      </c>
      <c r="S54" s="24">
        <f t="shared" si="9"/>
        <v>0</v>
      </c>
    </row>
    <row r="55" spans="1:19" ht="21" hidden="1" customHeight="1">
      <c r="A55" s="22"/>
      <c r="B55" s="25"/>
      <c r="C55" s="22"/>
      <c r="D55" s="24"/>
      <c r="E55" s="24"/>
      <c r="F55" s="24"/>
      <c r="G55" s="22"/>
      <c r="H55" s="22"/>
      <c r="I55" s="22"/>
      <c r="J55" s="22"/>
      <c r="K55" s="22"/>
      <c r="L55" s="22"/>
      <c r="M55" s="22"/>
      <c r="N55" s="24"/>
      <c r="O55" s="22"/>
      <c r="P55" s="22"/>
      <c r="Q55" s="22"/>
      <c r="R55" s="24">
        <f t="shared" si="8"/>
        <v>0</v>
      </c>
      <c r="S55" s="24">
        <f t="shared" si="9"/>
        <v>0</v>
      </c>
    </row>
    <row r="56" spans="1:19" ht="18" hidden="1" customHeight="1">
      <c r="A56" s="22"/>
      <c r="B56" s="25"/>
      <c r="C56" s="22"/>
      <c r="D56" s="24"/>
      <c r="E56" s="24"/>
      <c r="F56" s="24"/>
      <c r="G56" s="22"/>
      <c r="H56" s="22"/>
      <c r="I56" s="22"/>
      <c r="J56" s="22"/>
      <c r="K56" s="22"/>
      <c r="L56" s="22"/>
      <c r="M56" s="22"/>
      <c r="N56" s="24"/>
      <c r="O56" s="22"/>
      <c r="P56" s="22"/>
      <c r="Q56" s="22"/>
      <c r="R56" s="24">
        <f t="shared" si="8"/>
        <v>0</v>
      </c>
      <c r="S56" s="24">
        <f t="shared" si="9"/>
        <v>0</v>
      </c>
    </row>
    <row r="57" spans="1:19" ht="4.5" hidden="1" customHeight="1">
      <c r="A57" s="22"/>
      <c r="B57" s="25"/>
      <c r="C57" s="22"/>
      <c r="D57" s="24"/>
      <c r="E57" s="24"/>
      <c r="F57" s="24"/>
      <c r="G57" s="22"/>
      <c r="H57" s="22"/>
      <c r="I57" s="22"/>
      <c r="J57" s="22"/>
      <c r="K57" s="22"/>
      <c r="L57" s="22"/>
      <c r="M57" s="22"/>
      <c r="N57" s="24"/>
      <c r="O57" s="22"/>
      <c r="P57" s="22"/>
      <c r="Q57" s="22"/>
      <c r="R57" s="24">
        <f t="shared" si="8"/>
        <v>0</v>
      </c>
      <c r="S57" s="24">
        <f t="shared" si="9"/>
        <v>0</v>
      </c>
    </row>
    <row r="58" spans="1:19" ht="18.75" hidden="1" customHeight="1">
      <c r="A58" s="22"/>
      <c r="B58" s="25"/>
      <c r="C58" s="22"/>
      <c r="D58" s="24"/>
      <c r="E58" s="24"/>
      <c r="F58" s="24"/>
      <c r="G58" s="22"/>
      <c r="H58" s="22"/>
      <c r="I58" s="22"/>
      <c r="J58" s="22"/>
      <c r="K58" s="22"/>
      <c r="L58" s="22"/>
      <c r="M58" s="22"/>
      <c r="N58" s="24"/>
      <c r="O58" s="22"/>
      <c r="P58" s="22"/>
      <c r="Q58" s="22"/>
      <c r="R58" s="24">
        <f t="shared" si="8"/>
        <v>0</v>
      </c>
      <c r="S58" s="24">
        <f t="shared" si="9"/>
        <v>0</v>
      </c>
    </row>
    <row r="59" spans="1:19" ht="18" hidden="1" customHeight="1">
      <c r="A59" s="22"/>
      <c r="B59" s="25"/>
      <c r="C59" s="22"/>
      <c r="D59" s="24"/>
      <c r="E59" s="24"/>
      <c r="F59" s="24"/>
      <c r="G59" s="22"/>
      <c r="H59" s="22"/>
      <c r="I59" s="22"/>
      <c r="J59" s="22"/>
      <c r="K59" s="22"/>
      <c r="L59" s="22"/>
      <c r="M59" s="22"/>
      <c r="N59" s="24"/>
      <c r="O59" s="22"/>
      <c r="P59" s="22"/>
      <c r="Q59" s="22"/>
      <c r="R59" s="24">
        <f t="shared" si="8"/>
        <v>0</v>
      </c>
      <c r="S59" s="24">
        <f t="shared" si="9"/>
        <v>0</v>
      </c>
    </row>
    <row r="60" spans="1:19" ht="0.75" hidden="1" customHeight="1">
      <c r="A60" s="22"/>
      <c r="B60" s="25"/>
      <c r="C60" s="22"/>
      <c r="D60" s="24"/>
      <c r="E60" s="24"/>
      <c r="F60" s="24"/>
      <c r="G60" s="22"/>
      <c r="H60" s="22"/>
      <c r="I60" s="22"/>
      <c r="J60" s="22"/>
      <c r="K60" s="22"/>
      <c r="L60" s="22"/>
      <c r="M60" s="22"/>
      <c r="N60" s="24"/>
      <c r="O60" s="22"/>
      <c r="P60" s="22"/>
      <c r="Q60" s="22"/>
      <c r="R60" s="24">
        <f t="shared" si="8"/>
        <v>0</v>
      </c>
      <c r="S60" s="24">
        <f t="shared" si="9"/>
        <v>0</v>
      </c>
    </row>
    <row r="61" spans="1:19" ht="15.75" customHeight="1">
      <c r="A61" s="22">
        <v>23</v>
      </c>
      <c r="B61" s="27" t="s">
        <v>51</v>
      </c>
      <c r="C61" s="22">
        <v>1</v>
      </c>
      <c r="D61" s="24">
        <v>5527</v>
      </c>
      <c r="E61" s="24"/>
      <c r="F61" s="24"/>
      <c r="G61" s="22"/>
      <c r="H61" s="22"/>
      <c r="I61" s="22"/>
      <c r="J61" s="22"/>
      <c r="K61" s="22"/>
      <c r="L61" s="22"/>
      <c r="M61" s="22"/>
      <c r="N61" s="24">
        <v>2473</v>
      </c>
      <c r="O61" s="22"/>
      <c r="P61" s="22"/>
      <c r="Q61" s="22"/>
      <c r="R61" s="24">
        <f>D61*C61+N61+G61</f>
        <v>8000</v>
      </c>
      <c r="S61" s="24">
        <f t="shared" si="9"/>
        <v>5527</v>
      </c>
    </row>
    <row r="62" spans="1:19" ht="17.25" customHeight="1">
      <c r="A62" s="43" t="s">
        <v>19</v>
      </c>
      <c r="B62" s="43"/>
      <c r="C62" s="24">
        <f>SUM(C24:C61)</f>
        <v>110.88</v>
      </c>
      <c r="D62" s="24"/>
      <c r="E62" s="24">
        <f>SUM(E24:E61)</f>
        <v>66745.766000000003</v>
      </c>
      <c r="F62" s="24">
        <f>SUM(F24:F61)</f>
        <v>734203.42599999998</v>
      </c>
      <c r="G62" s="24">
        <f>SUM(G24:G61)</f>
        <v>181076.02000000002</v>
      </c>
      <c r="H62" s="24">
        <f>SUM(H24:H50)</f>
        <v>119330.11</v>
      </c>
      <c r="I62" s="24">
        <f>SUM(I24:I50)</f>
        <v>99168.11</v>
      </c>
      <c r="J62" s="24">
        <f>SUM(J24:J50)</f>
        <v>0</v>
      </c>
      <c r="K62" s="24">
        <f>SUM(K24:K61)</f>
        <v>37611.450000000004</v>
      </c>
      <c r="L62" s="24">
        <f>SUM(L24:L61)</f>
        <v>43169.616300000002</v>
      </c>
      <c r="M62" s="24">
        <f>SUM(M24:M61)</f>
        <v>0</v>
      </c>
      <c r="N62" s="24">
        <f>SUM(N34:N61)</f>
        <v>85354.11</v>
      </c>
      <c r="O62" s="24">
        <f>SUM(O24:O61)</f>
        <v>52466.83</v>
      </c>
      <c r="P62" s="24">
        <f>SUM(P24:P61)</f>
        <v>65410.78</v>
      </c>
      <c r="Q62" s="24">
        <f>SUM(Q24:Q61)</f>
        <v>3785.09</v>
      </c>
      <c r="R62" s="24">
        <f>SUM(R24:R61)</f>
        <v>1302780.1523</v>
      </c>
      <c r="S62" s="24">
        <f>SUM(S24:S61)</f>
        <v>834983.61599999992</v>
      </c>
    </row>
    <row r="63" spans="1:19" ht="4.5" hidden="1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</row>
    <row r="64" spans="1:19" ht="15.5" hidden="1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8"/>
      <c r="P64" s="28"/>
      <c r="Q64" s="28"/>
      <c r="R64" s="30"/>
      <c r="S64" s="28"/>
    </row>
    <row r="65" spans="1:20" ht="54.75" customHeight="1">
      <c r="A65" s="41" t="s">
        <v>27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1"/>
    </row>
    <row r="66" spans="1:20">
      <c r="R66" s="1"/>
    </row>
    <row r="67" spans="1:20">
      <c r="S67" s="1"/>
    </row>
    <row r="68" spans="1:20">
      <c r="R68" s="1"/>
    </row>
    <row r="69" spans="1:20">
      <c r="R69" s="1"/>
    </row>
  </sheetData>
  <mergeCells count="28">
    <mergeCell ref="P5:Q5"/>
    <mergeCell ref="O20:O22"/>
    <mergeCell ref="P20:P22"/>
    <mergeCell ref="Q20:Q22"/>
    <mergeCell ref="A12:S12"/>
    <mergeCell ref="A14:S14"/>
    <mergeCell ref="R17:R22"/>
    <mergeCell ref="N20:N22"/>
    <mergeCell ref="J20:J22"/>
    <mergeCell ref="K20:K22"/>
    <mergeCell ref="E17:E22"/>
    <mergeCell ref="M17:Q19"/>
    <mergeCell ref="S17:S22"/>
    <mergeCell ref="A15:S15"/>
    <mergeCell ref="D17:D22"/>
    <mergeCell ref="I20:I22"/>
    <mergeCell ref="L20:L22"/>
    <mergeCell ref="G20:G22"/>
    <mergeCell ref="A65:S65"/>
    <mergeCell ref="A63:S63"/>
    <mergeCell ref="A62:B62"/>
    <mergeCell ref="A17:A22"/>
    <mergeCell ref="B17:B22"/>
    <mergeCell ref="C17:C22"/>
    <mergeCell ref="F17:F22"/>
    <mergeCell ref="G17:L19"/>
    <mergeCell ref="M20:M22"/>
    <mergeCell ref="H20:H22"/>
  </mergeCells>
  <phoneticPr fontId="0" type="noConversion"/>
  <printOptions horizontalCentered="1"/>
  <pageMargins left="0.31496062992125984" right="0.11811023622047245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Ліцей Лідер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</dc:creator>
  <cp:lastModifiedBy>econo</cp:lastModifiedBy>
  <cp:lastPrinted>2025-09-26T06:42:14Z</cp:lastPrinted>
  <dcterms:created xsi:type="dcterms:W3CDTF">2012-06-05T08:47:52Z</dcterms:created>
  <dcterms:modified xsi:type="dcterms:W3CDTF">2025-09-30T07:51:26Z</dcterms:modified>
</cp:coreProperties>
</file>