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2" i="1"/>
  <c r="D32"/>
  <c r="E32"/>
  <c r="I32"/>
  <c r="M32"/>
  <c r="O32"/>
  <c r="Q32"/>
  <c r="S32"/>
  <c r="W32"/>
  <c r="Y32"/>
  <c r="Y49"/>
  <c r="K49"/>
  <c r="I49"/>
  <c r="G49"/>
  <c r="G48" s="1"/>
  <c r="E48"/>
  <c r="C48"/>
  <c r="Y46"/>
  <c r="W46"/>
  <c r="U46"/>
  <c r="S46"/>
  <c r="Q46"/>
  <c r="O46"/>
  <c r="M46"/>
  <c r="K46"/>
  <c r="I46"/>
  <c r="G46"/>
  <c r="E46"/>
  <c r="K39"/>
  <c r="K32" s="1"/>
  <c r="U36"/>
  <c r="U32" s="1"/>
  <c r="G36"/>
  <c r="G35"/>
  <c r="G32" s="1"/>
  <c r="Y28"/>
  <c r="Y27"/>
  <c r="Y25"/>
  <c r="I24"/>
  <c r="W22"/>
  <c r="S20"/>
  <c r="S19"/>
  <c r="L17"/>
  <c r="O15"/>
  <c r="O6" s="1"/>
  <c r="M14"/>
  <c r="M6" s="1"/>
  <c r="Y12"/>
  <c r="Y9"/>
  <c r="W9"/>
  <c r="W6" s="1"/>
  <c r="U9"/>
  <c r="S9"/>
  <c r="Q9"/>
  <c r="E9"/>
  <c r="I8"/>
  <c r="E8"/>
  <c r="E6" s="1"/>
  <c r="U6"/>
  <c r="T6"/>
  <c r="Q6"/>
  <c r="L6"/>
  <c r="K6"/>
  <c r="I6"/>
  <c r="H6"/>
  <c r="G6"/>
  <c r="C6"/>
  <c r="D5" s="1"/>
  <c r="F5" s="1"/>
  <c r="H5" l="1"/>
  <c r="J5" s="1"/>
  <c r="L5" s="1"/>
  <c r="N5" s="1"/>
  <c r="P5" s="1"/>
  <c r="R5" s="1"/>
  <c r="T5" s="1"/>
  <c r="V5" s="1"/>
  <c r="X5" s="1"/>
  <c r="S6"/>
  <c r="Y6"/>
</calcChain>
</file>

<file path=xl/sharedStrings.xml><?xml version="1.0" encoding="utf-8"?>
<sst xmlns="http://schemas.openxmlformats.org/spreadsheetml/2006/main" count="77" uniqueCount="55">
  <si>
    <t>Рудники</t>
  </si>
  <si>
    <t>271 дитина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</si>
  <si>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</si>
  <si>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</si>
  <si>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</si>
  <si>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</si>
  <si>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</si>
  <si>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</si>
  <si>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</si>
  <si>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</si>
  <si>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</si>
  <si>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</si>
  <si>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</si>
  <si>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</si>
  <si>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</si>
  <si>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Факт</t>
  </si>
  <si>
    <t>додали на свытло</t>
  </si>
  <si>
    <t>Градиська З.Д.</t>
  </si>
  <si>
    <t>Ольхова Г.І.</t>
  </si>
  <si>
    <t>Матер. на освітл.</t>
  </si>
  <si>
    <t>Печатка</t>
  </si>
  <si>
    <t>Запчастини автобус</t>
  </si>
  <si>
    <t>Насос</t>
  </si>
  <si>
    <t>Лак</t>
  </si>
  <si>
    <t>Марчук О.Ф.</t>
  </si>
  <si>
    <t>Книга</t>
  </si>
  <si>
    <t>фарба</t>
  </si>
  <si>
    <t>жалюзі</t>
  </si>
  <si>
    <t>ринви</t>
  </si>
  <si>
    <t xml:space="preserve"> </t>
  </si>
  <si>
    <t>профыль</t>
  </si>
  <si>
    <t>планка</t>
  </si>
  <si>
    <t>Квач р.</t>
  </si>
  <si>
    <t>додали на двері</t>
  </si>
  <si>
    <t>Щітки склоочисника</t>
  </si>
  <si>
    <t>Штори</t>
  </si>
  <si>
    <t>Друкарня</t>
  </si>
  <si>
    <t xml:space="preserve">   </t>
  </si>
  <si>
    <t>миюче</t>
  </si>
  <si>
    <t>тонер</t>
  </si>
  <si>
    <t>підвіз підручників</t>
  </si>
  <si>
    <t xml:space="preserve">страховка </t>
  </si>
  <si>
    <t>інтернет</t>
  </si>
  <si>
    <t>катриджі</t>
  </si>
  <si>
    <t>ремонт автобуса</t>
  </si>
  <si>
    <t>дератизація</t>
  </si>
  <si>
    <t>ремонт електр.мер.</t>
  </si>
  <si>
    <t>Техогляд автобуса</t>
  </si>
  <si>
    <t>Техпаспорти на водонап. Башні</t>
  </si>
  <si>
    <t>свердловина</t>
  </si>
  <si>
    <t>маршрути</t>
  </si>
  <si>
    <t>вікна автобус</t>
  </si>
  <si>
    <t>страховка водія</t>
  </si>
  <si>
    <t>брикет</t>
  </si>
  <si>
    <t>викачка нечистот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</si>
</sst>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0" borderId="1" xfId="0" applyNumberFormat="1" applyBorder="1"/>
    <xf numFmtId="1" fontId="0" fillId="3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1"/>
  <sheetViews>
    <sheetView tabSelected="1" topLeftCell="C7" workbookViewId="0">
      <selection activeCell="P32" sqref="P32"/>
    </sheetView>
  </sheetViews>
  <sheetFormatPr defaultRowHeight="15"/>
  <cols>
    <col min="1" max="1" width="23.28515625" customWidth="1"/>
  </cols>
  <sheetData>
    <row r="1" spans="1:25">
      <c r="A1" s="19" t="s">
        <v>0</v>
      </c>
      <c r="B1" s="19"/>
      <c r="C1" s="19"/>
    </row>
    <row r="2" spans="1:25">
      <c r="A2" s="1" t="s">
        <v>1</v>
      </c>
      <c r="B2" s="16" t="s">
        <v>2</v>
      </c>
      <c r="C2" s="16"/>
      <c r="D2" s="16" t="s">
        <v>3</v>
      </c>
      <c r="E2" s="16"/>
      <c r="F2" s="16" t="s">
        <v>4</v>
      </c>
      <c r="G2" s="16"/>
      <c r="H2" s="16" t="s">
        <v>5</v>
      </c>
      <c r="I2" s="16"/>
      <c r="J2" s="16" t="s">
        <v>6</v>
      </c>
      <c r="K2" s="16"/>
      <c r="L2" s="17" t="s">
        <v>7</v>
      </c>
      <c r="M2" s="18"/>
      <c r="N2" s="16" t="s">
        <v>8</v>
      </c>
      <c r="O2" s="16"/>
      <c r="P2" s="16" t="s">
        <v>9</v>
      </c>
      <c r="Q2" s="16"/>
      <c r="R2" s="16" t="s">
        <v>10</v>
      </c>
      <c r="S2" s="16"/>
      <c r="T2" s="16" t="s">
        <v>11</v>
      </c>
      <c r="U2" s="16"/>
      <c r="V2" s="16" t="s">
        <v>12</v>
      </c>
      <c r="W2" s="16"/>
      <c r="X2" s="16" t="s">
        <v>13</v>
      </c>
      <c r="Y2" s="16"/>
    </row>
    <row r="3" spans="1:25">
      <c r="A3" s="1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1" t="s">
        <v>14</v>
      </c>
      <c r="Q3" s="1" t="s">
        <v>15</v>
      </c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2">
        <v>2210</v>
      </c>
      <c r="B5" s="3">
        <v>4000</v>
      </c>
      <c r="C5" s="3"/>
      <c r="D5" s="3">
        <f>B5+D6-C6</f>
        <v>8000</v>
      </c>
      <c r="E5" s="3"/>
      <c r="F5" s="3">
        <f>D5+F6-E6+F7</f>
        <v>62511</v>
      </c>
      <c r="G5" s="3"/>
      <c r="H5" s="3">
        <f>F5+H6-G6+H24+570</f>
        <v>19187.980000000003</v>
      </c>
      <c r="I5" s="3"/>
      <c r="J5" s="3">
        <f>H5+J6-I6</f>
        <v>21272.980000000003</v>
      </c>
      <c r="K5" s="3"/>
      <c r="L5" s="3">
        <f>J5+L6-K6</f>
        <v>53114.58</v>
      </c>
      <c r="M5" s="3"/>
      <c r="N5" s="3">
        <f>L5+N6-M6</f>
        <v>21279.980000000003</v>
      </c>
      <c r="O5" s="3"/>
      <c r="P5" s="3">
        <f>N5+P6-O6</f>
        <v>23259.980000000003</v>
      </c>
      <c r="Q5" s="3"/>
      <c r="R5" s="3">
        <f>P5+R6-Q6</f>
        <v>26706.980000000003</v>
      </c>
      <c r="S5" s="3"/>
      <c r="T5" s="3">
        <f>R5+T6-S6</f>
        <v>22777.850000000006</v>
      </c>
      <c r="U5" s="3"/>
      <c r="V5" s="3">
        <f>T5+V6-U6</f>
        <v>23498.850000000006</v>
      </c>
      <c r="W5" s="3"/>
      <c r="X5" s="3">
        <f>V5+X6-W6</f>
        <v>11462.850000000006</v>
      </c>
      <c r="Y5" s="3"/>
    </row>
    <row r="6" spans="1:25">
      <c r="A6" s="2">
        <v>54200</v>
      </c>
      <c r="B6" s="3">
        <v>4000</v>
      </c>
      <c r="C6" s="3">
        <f>SUM(C8:C23)</f>
        <v>0</v>
      </c>
      <c r="D6" s="3">
        <v>4000</v>
      </c>
      <c r="E6" s="3">
        <f>SUM(E8:E23)</f>
        <v>489</v>
      </c>
      <c r="F6" s="3">
        <v>5000</v>
      </c>
      <c r="G6" s="3">
        <f>SUM(G8:G23)</f>
        <v>49993.02</v>
      </c>
      <c r="H6" s="3">
        <f>5000</f>
        <v>5000</v>
      </c>
      <c r="I6" s="3">
        <f>SUM(I8:I26)</f>
        <v>2915</v>
      </c>
      <c r="J6" s="3">
        <v>5000</v>
      </c>
      <c r="K6" s="3">
        <f>SUM(K8:K23)</f>
        <v>2712</v>
      </c>
      <c r="L6" s="3">
        <f>5000+L17</f>
        <v>34553.599999999999</v>
      </c>
      <c r="M6" s="3">
        <f>SUM(M8:M27)</f>
        <v>35834.6</v>
      </c>
      <c r="N6" s="3">
        <v>4000</v>
      </c>
      <c r="O6" s="3">
        <f>SUM(O8:O23)</f>
        <v>2020</v>
      </c>
      <c r="P6" s="3">
        <v>4000</v>
      </c>
      <c r="Q6" s="3">
        <f>SUM(Q8:Q27)</f>
        <v>1553</v>
      </c>
      <c r="R6" s="3">
        <v>5000</v>
      </c>
      <c r="S6" s="3">
        <f>SUM(S8:S23)</f>
        <v>20729.129999999997</v>
      </c>
      <c r="T6" s="3">
        <f>5000+T23</f>
        <v>16800</v>
      </c>
      <c r="U6" s="3">
        <f>SUM(U8:U23)</f>
        <v>3279</v>
      </c>
      <c r="V6" s="3">
        <v>4000</v>
      </c>
      <c r="W6" s="3">
        <f>SUM(W8:W27)</f>
        <v>16236</v>
      </c>
      <c r="X6" s="3">
        <v>4200</v>
      </c>
      <c r="Y6" s="3">
        <f>SUM(Y8:Y31)</f>
        <v>18262</v>
      </c>
    </row>
    <row r="7" spans="1:25">
      <c r="A7" s="2" t="s">
        <v>16</v>
      </c>
      <c r="B7" s="3"/>
      <c r="C7" s="3"/>
      <c r="D7" s="3"/>
      <c r="E7" s="3"/>
      <c r="F7" s="3">
        <v>50000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>
      <c r="A8" s="4" t="s">
        <v>17</v>
      </c>
      <c r="B8" s="5"/>
      <c r="C8" s="5"/>
      <c r="D8" s="5"/>
      <c r="E8" s="5">
        <f>84+60+70+140+23+52</f>
        <v>429</v>
      </c>
      <c r="F8" s="5"/>
      <c r="G8" s="5"/>
      <c r="H8" s="5"/>
      <c r="I8" s="5">
        <f>80+150+480+330</f>
        <v>1040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>
      <c r="A9" s="4" t="s">
        <v>18</v>
      </c>
      <c r="B9" s="5"/>
      <c r="C9" s="5"/>
      <c r="D9" s="5"/>
      <c r="E9" s="5">
        <f>60</f>
        <v>60</v>
      </c>
      <c r="F9" s="5"/>
      <c r="G9" s="5"/>
      <c r="H9" s="5"/>
      <c r="I9" s="5"/>
      <c r="J9" s="5"/>
      <c r="K9" s="5">
        <v>1402</v>
      </c>
      <c r="L9" s="5"/>
      <c r="M9" s="5"/>
      <c r="N9" s="5"/>
      <c r="O9" s="5"/>
      <c r="P9" s="5"/>
      <c r="Q9" s="3">
        <f>1040+513</f>
        <v>1553</v>
      </c>
      <c r="R9" s="5"/>
      <c r="S9" s="5">
        <f>580</f>
        <v>580</v>
      </c>
      <c r="T9" s="5"/>
      <c r="U9" s="5">
        <f>2175+1104</f>
        <v>3279</v>
      </c>
      <c r="V9" s="5"/>
      <c r="W9" s="5">
        <f>650+60+75+290+400+2061</f>
        <v>3536</v>
      </c>
      <c r="X9" s="5"/>
      <c r="Y9" s="5">
        <f>1029+990</f>
        <v>2019</v>
      </c>
    </row>
    <row r="10" spans="1:25">
      <c r="A10" s="4" t="s">
        <v>19</v>
      </c>
      <c r="B10" s="5"/>
      <c r="C10" s="5"/>
      <c r="D10" s="5"/>
      <c r="E10" s="5"/>
      <c r="F10" s="5"/>
      <c r="G10" s="5">
        <v>49993.02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 s="4" t="s">
        <v>20</v>
      </c>
      <c r="B11" s="5"/>
      <c r="C11" s="5"/>
      <c r="D11" s="5"/>
      <c r="E11" s="5"/>
      <c r="F11" s="5"/>
      <c r="G11" s="5"/>
      <c r="H11" s="5"/>
      <c r="I11" s="5">
        <v>570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4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>
        <v>1310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>8920</f>
        <v>8920</v>
      </c>
    </row>
    <row r="13" spans="1:25">
      <c r="A13" s="4" t="s">
        <v>22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5200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A14" s="4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>811+270</f>
        <v>1081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 s="4" t="s">
        <v>24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f>2020</f>
        <v>2020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A16" s="4" t="s">
        <v>25</v>
      </c>
      <c r="B16" s="5"/>
      <c r="C16" s="5"/>
      <c r="D16" s="5"/>
      <c r="E16" s="5"/>
      <c r="F16" s="5"/>
      <c r="G16" s="5"/>
      <c r="H16" s="5"/>
      <c r="I16" s="5">
        <v>205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>
      <c r="A17" s="4" t="s">
        <v>26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f>29553.6</f>
        <v>29553.599999999999</v>
      </c>
      <c r="M17" s="5">
        <v>29553.599999999999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>
      <c r="A18" s="4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>
        <v>5650</v>
      </c>
      <c r="T18" s="5"/>
      <c r="U18" s="5"/>
      <c r="V18" s="5"/>
      <c r="W18" s="5"/>
      <c r="X18" s="5"/>
      <c r="Y18" s="5"/>
    </row>
    <row r="19" spans="1:25">
      <c r="A19" s="4" t="s">
        <v>28</v>
      </c>
      <c r="B19" s="5"/>
      <c r="C19" s="5"/>
      <c r="D19" s="5" t="s">
        <v>29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f>2150.26</f>
        <v>2150.2600000000002</v>
      </c>
      <c r="T19" s="5"/>
      <c r="U19" s="5"/>
      <c r="V19" s="5"/>
      <c r="W19" s="5"/>
      <c r="X19" s="5"/>
      <c r="Y19" s="5"/>
    </row>
    <row r="20" spans="1:25">
      <c r="A20" s="4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f>7112.45</f>
        <v>7112.45</v>
      </c>
      <c r="T20" s="5"/>
      <c r="U20" s="5"/>
      <c r="V20" s="5"/>
      <c r="W20" s="5"/>
      <c r="X20" s="5"/>
      <c r="Y20" s="5"/>
    </row>
    <row r="21" spans="1:25">
      <c r="A21" s="4" t="s">
        <v>31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5236.42</v>
      </c>
      <c r="T21" s="5"/>
      <c r="U21" s="5"/>
      <c r="V21" s="5"/>
      <c r="W21" s="5"/>
      <c r="X21" s="5"/>
      <c r="Y21" s="5"/>
    </row>
    <row r="22" spans="1:25">
      <c r="A22" s="4" t="s">
        <v>32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f>900</f>
        <v>900</v>
      </c>
      <c r="X22" s="5"/>
      <c r="Y22" s="5"/>
    </row>
    <row r="23" spans="1:25">
      <c r="A23" s="4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v>11800</v>
      </c>
      <c r="U23" s="5"/>
      <c r="V23" s="5"/>
      <c r="W23" s="5">
        <v>11800</v>
      </c>
      <c r="X23" s="5"/>
      <c r="Y23" s="5"/>
    </row>
    <row r="24" spans="1:25">
      <c r="A24" s="4" t="s">
        <v>34</v>
      </c>
      <c r="B24" s="5"/>
      <c r="C24" s="5"/>
      <c r="D24" s="5"/>
      <c r="E24" s="5"/>
      <c r="F24" s="5"/>
      <c r="G24" s="5"/>
      <c r="H24" s="5">
        <v>1100</v>
      </c>
      <c r="I24" s="5">
        <f>1100</f>
        <v>1100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>
      <c r="A25" s="4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>2007+3816</f>
        <v>5823</v>
      </c>
    </row>
    <row r="26" spans="1:25">
      <c r="A26" s="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 t="s">
        <v>37</v>
      </c>
    </row>
    <row r="27" spans="1:25">
      <c r="A27" s="4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>320+320</f>
        <v>640</v>
      </c>
    </row>
    <row r="28" spans="1:25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>860</f>
        <v>860</v>
      </c>
    </row>
    <row r="29" spans="1: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>
      <c r="A30" s="2">
        <v>2220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6">
        <v>2230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2">
        <v>2240</v>
      </c>
      <c r="B32" s="7"/>
      <c r="C32" s="3">
        <f>SUM(C33:C43)</f>
        <v>0</v>
      </c>
      <c r="D32" s="7">
        <f>B32-C32</f>
        <v>0</v>
      </c>
      <c r="E32" s="3">
        <f>SUM(E33:E43)</f>
        <v>504.06</v>
      </c>
      <c r="F32" s="7">
        <v>0</v>
      </c>
      <c r="G32" s="3">
        <f>SUM(G33:G43)</f>
        <v>1378</v>
      </c>
      <c r="H32" s="7">
        <v>0</v>
      </c>
      <c r="I32" s="3">
        <f>SUM(I33:I43)</f>
        <v>3535</v>
      </c>
      <c r="J32" s="8"/>
      <c r="K32" s="3">
        <f>SUM(K33:K43)</f>
        <v>50079</v>
      </c>
      <c r="L32" s="7"/>
      <c r="M32" s="3">
        <f>SUM(M33:M43)</f>
        <v>3830</v>
      </c>
      <c r="N32" s="7"/>
      <c r="O32" s="3">
        <f>SUM(O33:O43)</f>
        <v>330</v>
      </c>
      <c r="P32" s="7"/>
      <c r="Q32" s="3">
        <f>SUM(Q33:Q43)</f>
        <v>25917.4</v>
      </c>
      <c r="R32" s="7"/>
      <c r="S32" s="3">
        <f>SUM(S33:S44)</f>
        <v>29155</v>
      </c>
      <c r="T32" s="7"/>
      <c r="U32" s="3">
        <f>SUM(U33:U43)</f>
        <v>2775</v>
      </c>
      <c r="V32" s="7"/>
      <c r="W32" s="3">
        <f>SUM(W33:W43)</f>
        <v>330</v>
      </c>
      <c r="X32" s="7"/>
      <c r="Y32" s="3">
        <f>SUM(Y33:Y43)</f>
        <v>330</v>
      </c>
    </row>
    <row r="33" spans="1:25">
      <c r="A33" s="6" t="s">
        <v>40</v>
      </c>
      <c r="B33" s="9"/>
      <c r="C33" s="1"/>
      <c r="D33" s="1"/>
      <c r="E33" s="1">
        <v>504.06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4" t="s">
        <v>41</v>
      </c>
      <c r="B34" s="10"/>
      <c r="C34" s="5"/>
      <c r="D34" s="5"/>
      <c r="E34" s="5"/>
      <c r="F34" s="5"/>
      <c r="G34" s="5">
        <v>608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v>705</v>
      </c>
      <c r="T34" s="5"/>
      <c r="U34" s="5"/>
      <c r="V34" s="5"/>
      <c r="W34" s="5"/>
      <c r="X34" s="5"/>
      <c r="Y34" s="5"/>
    </row>
    <row r="35" spans="1:25">
      <c r="A35" s="4" t="s">
        <v>42</v>
      </c>
      <c r="B35" s="5"/>
      <c r="C35" s="5"/>
      <c r="D35" s="5"/>
      <c r="E35" s="5"/>
      <c r="F35" s="5"/>
      <c r="G35" s="5">
        <f>660</f>
        <v>660</v>
      </c>
      <c r="H35" s="5"/>
      <c r="I35" s="5">
        <v>330</v>
      </c>
      <c r="J35" s="5"/>
      <c r="K35" s="5">
        <v>330</v>
      </c>
      <c r="L35" s="5"/>
      <c r="M35" s="5">
        <v>330</v>
      </c>
      <c r="N35" s="5"/>
      <c r="O35" s="5">
        <v>330</v>
      </c>
      <c r="P35" s="5"/>
      <c r="Q35" s="5">
        <v>330</v>
      </c>
      <c r="R35" s="5"/>
      <c r="S35" s="5">
        <v>330</v>
      </c>
      <c r="T35" s="5"/>
      <c r="U35" s="5">
        <v>330</v>
      </c>
      <c r="V35" s="5"/>
      <c r="W35" s="5">
        <v>330</v>
      </c>
      <c r="X35" s="5"/>
      <c r="Y35" s="5">
        <v>330</v>
      </c>
    </row>
    <row r="36" spans="1:25">
      <c r="A36" s="4" t="s">
        <v>43</v>
      </c>
      <c r="B36" s="5"/>
      <c r="C36" s="5"/>
      <c r="D36" s="5"/>
      <c r="E36" s="5"/>
      <c r="F36" s="5"/>
      <c r="G36" s="5">
        <f>110</f>
        <v>110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>890</f>
        <v>890</v>
      </c>
      <c r="V36" s="5"/>
      <c r="W36" s="5"/>
      <c r="X36" s="5"/>
      <c r="Y36" s="5"/>
    </row>
    <row r="37" spans="1:25">
      <c r="A37" s="4" t="s">
        <v>44</v>
      </c>
      <c r="B37" s="5"/>
      <c r="C37" s="5"/>
      <c r="D37" s="5"/>
      <c r="E37" s="5"/>
      <c r="F37" s="5"/>
      <c r="G37" s="5"/>
      <c r="H37" s="5"/>
      <c r="I37" s="5">
        <v>2850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>
      <c r="A38" s="4" t="s">
        <v>45</v>
      </c>
      <c r="B38" s="5"/>
      <c r="C38" s="5"/>
      <c r="D38" s="5"/>
      <c r="E38" s="5"/>
      <c r="F38" s="5"/>
      <c r="G38" s="5"/>
      <c r="H38" s="5"/>
      <c r="I38" s="5">
        <v>355</v>
      </c>
      <c r="J38" s="5"/>
      <c r="K38" s="5"/>
      <c r="L38" s="5"/>
      <c r="M38" s="5"/>
      <c r="N38" s="5"/>
      <c r="O38" s="5"/>
      <c r="P38" s="5"/>
      <c r="Q38" s="5">
        <v>375</v>
      </c>
      <c r="R38" s="5"/>
      <c r="S38" s="5"/>
      <c r="T38" s="5"/>
      <c r="U38" s="5">
        <v>355</v>
      </c>
      <c r="V38" s="5"/>
      <c r="W38" s="5"/>
      <c r="X38" s="5"/>
      <c r="Y38" s="5"/>
    </row>
    <row r="39" spans="1:25">
      <c r="A39" s="4" t="s">
        <v>46</v>
      </c>
      <c r="B39" s="5"/>
      <c r="C39" s="5"/>
      <c r="D39" s="5"/>
      <c r="E39" s="5"/>
      <c r="F39" s="5"/>
      <c r="G39" s="5"/>
      <c r="H39" s="5"/>
      <c r="I39" s="5"/>
      <c r="J39" s="5"/>
      <c r="K39" s="5">
        <f>49749</f>
        <v>49749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>
      <c r="A40" s="4" t="s">
        <v>47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v>1200</v>
      </c>
      <c r="N40" s="5"/>
      <c r="O40" s="5"/>
      <c r="P40" s="5"/>
      <c r="Q40" s="5"/>
      <c r="R40" s="5"/>
      <c r="S40" s="5"/>
      <c r="T40" s="5"/>
      <c r="U40" s="5">
        <v>1200</v>
      </c>
      <c r="V40" s="5"/>
      <c r="W40" s="5"/>
      <c r="X40" s="5"/>
      <c r="Y40" s="5"/>
    </row>
    <row r="41" spans="1:25">
      <c r="A41" s="4" t="s">
        <v>48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v>2300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>
      <c r="A42" s="4" t="s">
        <v>49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v>25000</v>
      </c>
      <c r="O42" s="5"/>
      <c r="P42" s="5"/>
      <c r="Q42" s="5">
        <v>25000</v>
      </c>
      <c r="R42" s="5"/>
      <c r="S42" s="5"/>
      <c r="T42" s="5"/>
      <c r="U42" s="5"/>
      <c r="V42" s="5"/>
      <c r="W42" s="5"/>
      <c r="X42" s="5"/>
      <c r="Y42" s="5"/>
    </row>
    <row r="43" spans="1:25">
      <c r="A43" s="4" t="s">
        <v>50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212.4</v>
      </c>
      <c r="R43" s="5"/>
      <c r="S43" s="5"/>
      <c r="T43" s="5"/>
      <c r="U43" s="5"/>
      <c r="V43" s="5"/>
      <c r="W43" s="5"/>
      <c r="X43" s="5"/>
      <c r="Y43" s="5"/>
    </row>
    <row r="44" spans="1:25">
      <c r="A44" s="4" t="s">
        <v>51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v>28120</v>
      </c>
      <c r="T44" s="5"/>
      <c r="U44" s="5"/>
      <c r="V44" s="5"/>
      <c r="W44" s="5"/>
      <c r="X44" s="5"/>
      <c r="Y44" s="5"/>
    </row>
    <row r="45" spans="1:25">
      <c r="A45" s="4" t="s">
        <v>52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v>183.6</v>
      </c>
      <c r="V45" s="5"/>
      <c r="W45" s="5"/>
      <c r="X45" s="5"/>
      <c r="Y45" s="5"/>
    </row>
    <row r="46" spans="1:25">
      <c r="A46" s="11">
        <v>2273</v>
      </c>
      <c r="B46" s="12"/>
      <c r="C46" s="12"/>
      <c r="D46" s="12"/>
      <c r="E46" s="12">
        <f>3425.22+1840.94</f>
        <v>5266.16</v>
      </c>
      <c r="F46" s="12"/>
      <c r="G46" s="12">
        <f>12293.45+6607.34</f>
        <v>18900.79</v>
      </c>
      <c r="H46" s="12"/>
      <c r="I46" s="12">
        <f>4751.71+8840.89</f>
        <v>13592.599999999999</v>
      </c>
      <c r="J46" s="12"/>
      <c r="K46" s="12">
        <f>3105.38+5777.78</f>
        <v>8883.16</v>
      </c>
      <c r="L46" s="12"/>
      <c r="M46" s="12">
        <f>2714.92+5051.29</f>
        <v>7766.21</v>
      </c>
      <c r="N46" s="12"/>
      <c r="O46" s="12">
        <f>2578.02+1385.62</f>
        <v>3963.64</v>
      </c>
      <c r="P46" s="12"/>
      <c r="Q46" s="12">
        <f>1071.84+531.24</f>
        <v>1603.08</v>
      </c>
      <c r="R46" s="12"/>
      <c r="S46" s="12">
        <f>2531.42+1254.64</f>
        <v>3786.0600000000004</v>
      </c>
      <c r="T46" s="12"/>
      <c r="U46" s="12">
        <f>5861.04+2677.54</f>
        <v>8538.58</v>
      </c>
      <c r="V46" s="12"/>
      <c r="W46" s="12">
        <f>8467.46+3559.42</f>
        <v>12026.88</v>
      </c>
      <c r="X46" s="12"/>
      <c r="Y46" s="12">
        <f>15256.62+4969.22</f>
        <v>20225.84</v>
      </c>
    </row>
    <row r="47" spans="1: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>
      <c r="A48" s="2">
        <v>2275</v>
      </c>
      <c r="B48" s="3"/>
      <c r="C48" s="3">
        <f>SUM(C49:C53)</f>
        <v>25976.99</v>
      </c>
      <c r="D48" s="3"/>
      <c r="E48" s="3">
        <f>E49</f>
        <v>0</v>
      </c>
      <c r="F48" s="3"/>
      <c r="G48" s="3">
        <f>G49+G51</f>
        <v>62643.4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1" t="s">
        <v>53</v>
      </c>
      <c r="B49" s="1"/>
      <c r="C49" s="1">
        <v>25976.99</v>
      </c>
      <c r="D49" s="1"/>
      <c r="E49" s="15"/>
      <c r="F49" s="1"/>
      <c r="G49" s="1">
        <f>12584.6+25029.4+25029.4</f>
        <v>62643.4</v>
      </c>
      <c r="H49" s="1"/>
      <c r="I49" s="1">
        <f>25169.22+25169.22</f>
        <v>50338.44</v>
      </c>
      <c r="J49" s="1"/>
      <c r="K49" s="1">
        <f>24609.9</f>
        <v>24609.9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32092.560000000001</v>
      </c>
      <c r="X49" s="1"/>
      <c r="Y49" s="1">
        <f>32092.56</f>
        <v>32092.560000000001</v>
      </c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</sheetData>
  <mergeCells count="13">
    <mergeCell ref="J2:K2"/>
    <mergeCell ref="A1:C1"/>
    <mergeCell ref="B2:C2"/>
    <mergeCell ref="D2:E2"/>
    <mergeCell ref="F2:G2"/>
    <mergeCell ref="H2:I2"/>
    <mergeCell ref="X2:Y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2021-12-31T09:04:01Z</dcterms:modified>
</cp:coreProperties>
</file>