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2.01.2018" sheetId="7" r:id="rId1"/>
  </sheets>
  <definedNames>
    <definedName name="_xlnm.Print_Titles" localSheetId="0">'02.01.2018'!$18:$20</definedName>
  </definedNames>
  <calcPr calcId="145621"/>
</workbook>
</file>

<file path=xl/calcChain.xml><?xml version="1.0" encoding="utf-8"?>
<calcChain xmlns="http://schemas.openxmlformats.org/spreadsheetml/2006/main">
  <c r="R55" i="7" l="1"/>
  <c r="P3" i="7"/>
  <c r="C55" i="7"/>
  <c r="C56" i="7" s="1"/>
  <c r="R56" i="7"/>
  <c r="R35" i="7"/>
  <c r="R40" i="7"/>
  <c r="R39" i="7"/>
  <c r="R38" i="7"/>
  <c r="R37" i="7"/>
  <c r="R36" i="7"/>
  <c r="R34" i="7"/>
  <c r="R33" i="7"/>
  <c r="R32" i="7"/>
  <c r="R51" i="7"/>
  <c r="R26" i="7"/>
  <c r="O54" i="7" l="1"/>
  <c r="M54" i="7"/>
  <c r="K54" i="7"/>
  <c r="I54" i="7"/>
  <c r="G54" i="7"/>
  <c r="P53" i="7"/>
  <c r="O53" i="7"/>
  <c r="M53" i="7"/>
  <c r="K53" i="7"/>
  <c r="I53" i="7"/>
  <c r="G53" i="7"/>
  <c r="Q53" i="7" s="1"/>
  <c r="R53" i="7" s="1"/>
  <c r="O52" i="7"/>
  <c r="M52" i="7"/>
  <c r="K52" i="7"/>
  <c r="I52" i="7"/>
  <c r="Q52" i="7" s="1"/>
  <c r="R52" i="7" s="1"/>
  <c r="G52" i="7"/>
  <c r="O51" i="7"/>
  <c r="O55" i="7" s="1"/>
  <c r="M51" i="7"/>
  <c r="K51" i="7"/>
  <c r="I51" i="7"/>
  <c r="G51" i="7"/>
  <c r="Q51" i="7" s="1"/>
  <c r="O50" i="7"/>
  <c r="M50" i="7"/>
  <c r="K50" i="7"/>
  <c r="I50" i="7"/>
  <c r="Q50" i="7" s="1"/>
  <c r="R50" i="7" s="1"/>
  <c r="G50" i="7"/>
  <c r="O49" i="7"/>
  <c r="M49" i="7"/>
  <c r="K49" i="7"/>
  <c r="I49" i="7"/>
  <c r="G49" i="7"/>
  <c r="O48" i="7"/>
  <c r="M48" i="7"/>
  <c r="K48" i="7"/>
  <c r="I48" i="7"/>
  <c r="Q48" i="7" s="1"/>
  <c r="R48" i="7" s="1"/>
  <c r="G48" i="7"/>
  <c r="P47" i="7"/>
  <c r="P45" i="7"/>
  <c r="G33" i="7"/>
  <c r="P29" i="7"/>
  <c r="C29" i="7"/>
  <c r="K26" i="7"/>
  <c r="Q54" i="7" l="1"/>
  <c r="R54" i="7" s="1"/>
  <c r="Q49" i="7"/>
  <c r="R49" i="7" s="1"/>
  <c r="M47" i="7"/>
  <c r="N55" i="7"/>
  <c r="O47" i="7"/>
  <c r="K47" i="7"/>
  <c r="I47" i="7"/>
  <c r="G47" i="7"/>
  <c r="O46" i="7"/>
  <c r="M46" i="7"/>
  <c r="K46" i="7"/>
  <c r="I46" i="7"/>
  <c r="G46" i="7"/>
  <c r="O45" i="7"/>
  <c r="M45" i="7"/>
  <c r="K45" i="7"/>
  <c r="I45" i="7"/>
  <c r="G45" i="7"/>
  <c r="O43" i="7"/>
  <c r="M43" i="7"/>
  <c r="K43" i="7"/>
  <c r="I43" i="7"/>
  <c r="G43" i="7"/>
  <c r="O42" i="7"/>
  <c r="M42" i="7"/>
  <c r="K42" i="7"/>
  <c r="I42" i="7"/>
  <c r="G42" i="7"/>
  <c r="O40" i="7"/>
  <c r="M40" i="7"/>
  <c r="K40" i="7"/>
  <c r="I40" i="7"/>
  <c r="G40" i="7"/>
  <c r="O39" i="7"/>
  <c r="M39" i="7"/>
  <c r="K39" i="7"/>
  <c r="I39" i="7"/>
  <c r="G39" i="7"/>
  <c r="O38" i="7"/>
  <c r="M38" i="7"/>
  <c r="K38" i="7"/>
  <c r="I38" i="7"/>
  <c r="G38" i="7"/>
  <c r="O37" i="7"/>
  <c r="M37" i="7"/>
  <c r="K37" i="7"/>
  <c r="I37" i="7"/>
  <c r="G37" i="7"/>
  <c r="O36" i="7"/>
  <c r="M36" i="7"/>
  <c r="K36" i="7"/>
  <c r="I36" i="7"/>
  <c r="G36" i="7"/>
  <c r="O35" i="7"/>
  <c r="M35" i="7"/>
  <c r="K35" i="7"/>
  <c r="I35" i="7"/>
  <c r="G35" i="7"/>
  <c r="O34" i="7"/>
  <c r="M34" i="7"/>
  <c r="K34" i="7"/>
  <c r="I34" i="7"/>
  <c r="G34" i="7"/>
  <c r="O33" i="7"/>
  <c r="M33" i="7"/>
  <c r="K33" i="7"/>
  <c r="I33" i="7"/>
  <c r="O32" i="7"/>
  <c r="M32" i="7"/>
  <c r="K32" i="7"/>
  <c r="I32" i="7"/>
  <c r="G32" i="7"/>
  <c r="G55" i="7" s="1"/>
  <c r="O28" i="7"/>
  <c r="M28" i="7"/>
  <c r="K28" i="7"/>
  <c r="I28" i="7"/>
  <c r="G28" i="7"/>
  <c r="O27" i="7"/>
  <c r="M27" i="7"/>
  <c r="K27" i="7"/>
  <c r="I27" i="7"/>
  <c r="G27" i="7"/>
  <c r="O26" i="7"/>
  <c r="M26" i="7"/>
  <c r="O24" i="7"/>
  <c r="M24" i="7"/>
  <c r="K24" i="7"/>
  <c r="I24" i="7"/>
  <c r="G24" i="7"/>
  <c r="O23" i="7"/>
  <c r="M23" i="7"/>
  <c r="K23" i="7"/>
  <c r="I23" i="7"/>
  <c r="G23" i="7"/>
  <c r="G29" i="7" s="1"/>
  <c r="G56" i="7" l="1"/>
  <c r="I29" i="7"/>
  <c r="I55" i="7"/>
  <c r="M55" i="7"/>
  <c r="M29" i="7"/>
  <c r="Q32" i="7"/>
  <c r="Q47" i="7"/>
  <c r="R47" i="7" s="1"/>
  <c r="K29" i="7"/>
  <c r="Q24" i="7"/>
  <c r="R24" i="7" s="1"/>
  <c r="O29" i="7"/>
  <c r="O56" i="7" s="1"/>
  <c r="Q33" i="7"/>
  <c r="Q34" i="7"/>
  <c r="Q35" i="7"/>
  <c r="Q36" i="7"/>
  <c r="Q37" i="7"/>
  <c r="Q38" i="7"/>
  <c r="Q39" i="7"/>
  <c r="Q40" i="7"/>
  <c r="Q42" i="7"/>
  <c r="R42" i="7" s="1"/>
  <c r="Q43" i="7"/>
  <c r="R43" i="7" s="1"/>
  <c r="Q46" i="7"/>
  <c r="R46" i="7" s="1"/>
  <c r="Q27" i="7"/>
  <c r="R27" i="7" s="1"/>
  <c r="Q28" i="7"/>
  <c r="R28" i="7" s="1"/>
  <c r="K55" i="7"/>
  <c r="P55" i="7"/>
  <c r="P56" i="7" s="1"/>
  <c r="Q45" i="7"/>
  <c r="R45" i="7" s="1"/>
  <c r="P2" i="7"/>
  <c r="Q23" i="7"/>
  <c r="R23" i="7" s="1"/>
  <c r="K56" i="7" l="1"/>
  <c r="Q55" i="7"/>
  <c r="M56" i="7"/>
  <c r="I56" i="7"/>
  <c r="Q29" i="7"/>
  <c r="R29" i="7"/>
  <c r="Q56" i="7" l="1"/>
</calcChain>
</file>

<file path=xl/sharedStrings.xml><?xml version="1.0" encoding="utf-8"?>
<sst xmlns="http://schemas.openxmlformats.org/spreadsheetml/2006/main" count="90" uniqueCount="73">
  <si>
    <t>Розряд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</si>
  <si>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</si>
  <si>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</si>
  <si>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</si>
  <si>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</si>
  <si>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Доплати (грн.)</t>
  </si>
  <si>
    <t xml:space="preserve">Рафалівський НВК "ЗОШ І ст.-ДНЗ" </t>
  </si>
  <si>
    <t xml:space="preserve"> (назва установи)</t>
  </si>
  <si>
    <t>Надбавки (грн.)</t>
  </si>
  <si>
    <t>Фонд заробітної плати на місяць (грн.)</t>
  </si>
  <si>
    <t>ЗАТВЕРДЖУЮ</t>
  </si>
  <si>
    <t>штат у кількості</t>
  </si>
  <si>
    <t>штатних одиниць</t>
  </si>
  <si>
    <t>з місячним фондом заробітної плати</t>
  </si>
  <si>
    <t>гривень</t>
  </si>
  <si>
    <t>Володимирецької РДА</t>
  </si>
  <si>
    <t>(посада)</t>
  </si>
  <si>
    <t xml:space="preserve">(підпис керівника) </t>
  </si>
  <si>
    <t>(ініціали і прізвище)</t>
  </si>
  <si>
    <t>(число, місяць, рік)</t>
  </si>
  <si>
    <t>М.П.</t>
  </si>
  <si>
    <t>І</t>
  </si>
  <si>
    <t>Музичний керівник</t>
  </si>
  <si>
    <t>Фізінструктор</t>
  </si>
  <si>
    <t>Вихователь</t>
  </si>
  <si>
    <t>Бухгалтер</t>
  </si>
  <si>
    <t>Помічник вихователя</t>
  </si>
  <si>
    <t>Психолог</t>
  </si>
  <si>
    <t>Праля</t>
  </si>
  <si>
    <t>Кухар</t>
  </si>
  <si>
    <t>Всього</t>
  </si>
  <si>
    <t>ІІ</t>
  </si>
  <si>
    <t>Директор</t>
  </si>
  <si>
    <t>Заступник директора</t>
  </si>
  <si>
    <t>Вчитель</t>
  </si>
  <si>
    <t>Сторож</t>
  </si>
  <si>
    <t>Двірник</t>
  </si>
  <si>
    <t>Кочегар</t>
  </si>
  <si>
    <t>Завгосп</t>
  </si>
  <si>
    <t>Робітник по ремонту</t>
  </si>
  <si>
    <t>РАЗОМ</t>
  </si>
  <si>
    <t>Кочегар сезонний</t>
  </si>
  <si>
    <t>%</t>
  </si>
  <si>
    <t>грн.</t>
  </si>
  <si>
    <t>Вислуга</t>
  </si>
  <si>
    <t>Складність і напруженість</t>
  </si>
  <si>
    <t>За роботу в нічний час</t>
  </si>
  <si>
    <t>11,12,13,14</t>
  </si>
  <si>
    <t>За використання дез.засобів та роботу в шкідливих умовах</t>
  </si>
  <si>
    <t xml:space="preserve">Директор </t>
  </si>
  <si>
    <t>Петрук Т.П.</t>
  </si>
  <si>
    <t>Береза В.М.</t>
  </si>
  <si>
    <t>1. Адмінперсонал</t>
  </si>
  <si>
    <t>2.Педагогічні працівники</t>
  </si>
  <si>
    <t>3. Спеціалісти</t>
  </si>
  <si>
    <t>4. Робітники</t>
  </si>
  <si>
    <t>-</t>
  </si>
  <si>
    <t>Престижність</t>
  </si>
  <si>
    <t>Асистент вихователя</t>
  </si>
  <si>
    <t>Петрук В.В.</t>
  </si>
  <si>
    <t>Вихователь ГПД 1-2кл.</t>
  </si>
  <si>
    <t>Вихователь ГПД 3-4кл.</t>
  </si>
  <si>
    <t>В.В. Друзь</t>
  </si>
  <si>
    <t>В.о. начальника відділу освіти</t>
  </si>
  <si>
    <t>ШТАТНИЙ РОЗПИС НА 2018 РІК станом на 02.01.2018</t>
  </si>
  <si>
    <t>Прибиральниця</t>
  </si>
  <si>
    <t>Субвенція</t>
  </si>
  <si>
    <t>Дотація</t>
  </si>
  <si>
    <t>Головний економіст відділу освіти</t>
  </si>
  <si>
    <t>Сестра медична</t>
  </si>
  <si>
    <t>16 січня 2018 року</t>
  </si>
  <si>
    <t>Доплата до мінімальної 3723 грн.</t>
  </si>
  <si>
    <t>Фонд заробітної плати на 2018 рік 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</si>
</sst>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9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2" xfId="0" applyFont="1" applyBorder="1"/>
    <xf numFmtId="0" fontId="2" fillId="0" borderId="2" xfId="0" applyFont="1" applyBorder="1"/>
    <xf numFmtId="4" fontId="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/>
    <xf numFmtId="0" fontId="1" fillId="0" borderId="4" xfId="0" applyFont="1" applyBorder="1" applyAlignment="1">
      <alignment vertical="center" wrapText="1"/>
    </xf>
    <xf numFmtId="0" fontId="6" fillId="0" borderId="2" xfId="0" applyFont="1" applyBorder="1"/>
    <xf numFmtId="0" fontId="2" fillId="0" borderId="0" xfId="0" applyFont="1"/>
    <xf numFmtId="4" fontId="1" fillId="0" borderId="0" xfId="0" applyNumberFormat="1" applyFont="1"/>
    <xf numFmtId="4" fontId="2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Fill="1" applyBorder="1"/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7" fillId="2" borderId="2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view="pageBreakPreview" zoomScale="80" zoomScaleNormal="100" zoomScaleSheetLayoutView="80" workbookViewId="0">
      <selection activeCell="B21" sqref="B21:R21"/>
    </sheetView>
  </sheetViews>
  <sheetFormatPr defaultRowHeight="15" x14ac:dyDescent="0.25"/>
  <cols>
    <col min="1" max="1" width="3.140625" style="1" customWidth="1"/>
    <col min="2" max="2" width="21.7109375" style="1" customWidth="1"/>
    <col min="3" max="3" width="10.85546875" style="1" customWidth="1"/>
    <col min="4" max="4" width="11" style="1" customWidth="1"/>
    <col min="5" max="5" width="11.5703125" style="1" bestFit="1" customWidth="1"/>
    <col min="6" max="6" width="7" style="1" customWidth="1"/>
    <col min="7" max="7" width="9.7109375" style="1" bestFit="1" customWidth="1"/>
    <col min="8" max="8" width="7.28515625" style="1" bestFit="1" customWidth="1"/>
    <col min="9" max="9" width="10.42578125" style="1" customWidth="1"/>
    <col min="10" max="10" width="7.42578125" style="1" customWidth="1"/>
    <col min="11" max="11" width="9.42578125" style="1" customWidth="1"/>
    <col min="12" max="12" width="7.5703125" style="1" customWidth="1"/>
    <col min="13" max="13" width="9.42578125" style="1" customWidth="1"/>
    <col min="14" max="14" width="7.85546875" style="1" customWidth="1"/>
    <col min="15" max="15" width="10.5703125" style="1" customWidth="1"/>
    <col min="16" max="16" width="12.5703125" style="1" customWidth="1"/>
    <col min="17" max="17" width="13.5703125" style="1" customWidth="1"/>
    <col min="18" max="18" width="17.140625" style="1" bestFit="1" customWidth="1"/>
    <col min="19" max="16384" width="9.140625" style="1"/>
  </cols>
  <sheetData>
    <row r="1" spans="1:19" x14ac:dyDescent="0.25">
      <c r="Q1" s="1" t="s">
        <v>10</v>
      </c>
    </row>
    <row r="2" spans="1:19" x14ac:dyDescent="0.25">
      <c r="K2" s="1" t="s">
        <v>11</v>
      </c>
      <c r="P2" s="15">
        <f>C56</f>
        <v>34.230000000000004</v>
      </c>
      <c r="Q2" s="1" t="s">
        <v>12</v>
      </c>
    </row>
    <row r="3" spans="1:19" x14ac:dyDescent="0.25">
      <c r="K3" s="1" t="s">
        <v>13</v>
      </c>
      <c r="P3" s="15">
        <f>Q56</f>
        <v>171768.93329999998</v>
      </c>
      <c r="Q3" s="1" t="s">
        <v>14</v>
      </c>
    </row>
    <row r="4" spans="1:19" x14ac:dyDescent="0.25">
      <c r="K4" s="1" t="s">
        <v>63</v>
      </c>
    </row>
    <row r="5" spans="1:19" x14ac:dyDescent="0.25">
      <c r="K5" s="2" t="s">
        <v>15</v>
      </c>
      <c r="L5" s="2"/>
      <c r="M5" s="2"/>
      <c r="N5" s="2"/>
      <c r="O5" s="2"/>
      <c r="P5" s="2"/>
      <c r="Q5" s="2"/>
      <c r="R5" s="2"/>
      <c r="S5" s="5"/>
    </row>
    <row r="6" spans="1:19" x14ac:dyDescent="0.25">
      <c r="K6" s="35" t="s">
        <v>16</v>
      </c>
      <c r="L6" s="35"/>
      <c r="M6" s="35"/>
      <c r="N6" s="35"/>
      <c r="O6" s="35"/>
      <c r="P6" s="35"/>
      <c r="Q6" s="35"/>
      <c r="R6" s="35"/>
    </row>
    <row r="7" spans="1:19" x14ac:dyDescent="0.25">
      <c r="K7" s="36" t="s">
        <v>62</v>
      </c>
      <c r="L7" s="36"/>
      <c r="M7" s="36"/>
      <c r="N7" s="36"/>
      <c r="O7" s="36"/>
      <c r="P7" s="36"/>
      <c r="Q7" s="36"/>
      <c r="R7" s="36"/>
      <c r="S7" s="6"/>
    </row>
    <row r="8" spans="1:19" x14ac:dyDescent="0.25">
      <c r="K8" s="1" t="s">
        <v>17</v>
      </c>
      <c r="Q8" s="1" t="s">
        <v>18</v>
      </c>
    </row>
    <row r="10" spans="1:19" x14ac:dyDescent="0.25">
      <c r="K10" s="37" t="s">
        <v>70</v>
      </c>
      <c r="L10" s="37"/>
      <c r="M10" s="37"/>
      <c r="N10" s="37"/>
      <c r="O10" s="37"/>
      <c r="P10" s="37"/>
    </row>
    <row r="11" spans="1:19" x14ac:dyDescent="0.25">
      <c r="K11" s="1" t="s">
        <v>19</v>
      </c>
      <c r="R11" s="1" t="s">
        <v>20</v>
      </c>
    </row>
    <row r="14" spans="1:19" ht="15.75" x14ac:dyDescent="0.25">
      <c r="A14" s="38" t="s">
        <v>64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9" ht="3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x14ac:dyDescent="0.25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1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45" customHeight="1" x14ac:dyDescent="0.25">
      <c r="A18" s="40" t="s">
        <v>1</v>
      </c>
      <c r="B18" s="40" t="s">
        <v>2</v>
      </c>
      <c r="C18" s="40" t="s">
        <v>3</v>
      </c>
      <c r="D18" s="40" t="s">
        <v>0</v>
      </c>
      <c r="E18" s="40" t="s">
        <v>4</v>
      </c>
      <c r="F18" s="40" t="s">
        <v>8</v>
      </c>
      <c r="G18" s="40"/>
      <c r="H18" s="40"/>
      <c r="I18" s="40"/>
      <c r="J18" s="40"/>
      <c r="K18" s="40"/>
      <c r="L18" s="40" t="s">
        <v>5</v>
      </c>
      <c r="M18" s="40"/>
      <c r="N18" s="40"/>
      <c r="O18" s="40"/>
      <c r="P18" s="40"/>
      <c r="Q18" s="40" t="s">
        <v>9</v>
      </c>
      <c r="R18" s="40" t="s">
        <v>72</v>
      </c>
    </row>
    <row r="19" spans="1:18" ht="91.5" customHeight="1" x14ac:dyDescent="0.25">
      <c r="A19" s="40"/>
      <c r="B19" s="40"/>
      <c r="C19" s="40"/>
      <c r="D19" s="40"/>
      <c r="E19" s="40"/>
      <c r="F19" s="41" t="s">
        <v>44</v>
      </c>
      <c r="G19" s="42"/>
      <c r="H19" s="41" t="s">
        <v>57</v>
      </c>
      <c r="I19" s="42"/>
      <c r="J19" s="41" t="s">
        <v>45</v>
      </c>
      <c r="K19" s="42"/>
      <c r="L19" s="41" t="s">
        <v>48</v>
      </c>
      <c r="M19" s="42"/>
      <c r="N19" s="40" t="s">
        <v>46</v>
      </c>
      <c r="O19" s="40"/>
      <c r="P19" s="12" t="s">
        <v>71</v>
      </c>
      <c r="Q19" s="40"/>
      <c r="R19" s="40"/>
    </row>
    <row r="20" spans="1:18" x14ac:dyDescent="0.25">
      <c r="A20" s="40"/>
      <c r="B20" s="40"/>
      <c r="C20" s="40"/>
      <c r="D20" s="40"/>
      <c r="E20" s="40"/>
      <c r="F20" s="4" t="s">
        <v>42</v>
      </c>
      <c r="G20" s="4" t="s">
        <v>43</v>
      </c>
      <c r="H20" s="4" t="s">
        <v>42</v>
      </c>
      <c r="I20" s="4" t="s">
        <v>43</v>
      </c>
      <c r="J20" s="4" t="s">
        <v>42</v>
      </c>
      <c r="K20" s="4" t="s">
        <v>43</v>
      </c>
      <c r="L20" s="4" t="s">
        <v>42</v>
      </c>
      <c r="M20" s="4" t="s">
        <v>43</v>
      </c>
      <c r="N20" s="4" t="s">
        <v>42</v>
      </c>
      <c r="O20" s="4" t="s">
        <v>43</v>
      </c>
      <c r="P20" s="4" t="s">
        <v>43</v>
      </c>
      <c r="Q20" s="40"/>
      <c r="R20" s="40"/>
    </row>
    <row r="21" spans="1:18" x14ac:dyDescent="0.25">
      <c r="A21" s="25" t="s">
        <v>21</v>
      </c>
      <c r="B21" s="46" t="s">
        <v>66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x14ac:dyDescent="0.25">
      <c r="A22" s="8"/>
      <c r="B22" s="47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7">
        <v>1</v>
      </c>
      <c r="B23" s="21" t="s">
        <v>32</v>
      </c>
      <c r="C23" s="7">
        <v>1</v>
      </c>
      <c r="D23" s="7">
        <v>14</v>
      </c>
      <c r="E23" s="11">
        <v>4477.2</v>
      </c>
      <c r="F23" s="11">
        <v>30</v>
      </c>
      <c r="G23" s="11">
        <f>C23*E23*F23/100</f>
        <v>1343.16</v>
      </c>
      <c r="H23" s="11">
        <v>20</v>
      </c>
      <c r="I23" s="11">
        <f>C23*E23*H23/100</f>
        <v>895.44</v>
      </c>
      <c r="J23" s="9"/>
      <c r="K23" s="9">
        <f>C23*E23*J23/100</f>
        <v>0</v>
      </c>
      <c r="L23" s="9"/>
      <c r="M23" s="9">
        <f>C23*E23*L23/100</f>
        <v>0</v>
      </c>
      <c r="N23" s="9"/>
      <c r="O23" s="9">
        <f>C23*E23*N23/100</f>
        <v>0</v>
      </c>
      <c r="P23" s="9"/>
      <c r="Q23" s="11">
        <f>E23*C23+G23+I23+K23+M23+P23</f>
        <v>6715.7999999999993</v>
      </c>
      <c r="R23" s="9">
        <f>Q23*14</f>
        <v>94021.199999999983</v>
      </c>
    </row>
    <row r="24" spans="1:18" x14ac:dyDescent="0.25">
      <c r="A24" s="7">
        <v>2</v>
      </c>
      <c r="B24" s="21" t="s">
        <v>33</v>
      </c>
      <c r="C24" s="7">
        <v>0.5</v>
      </c>
      <c r="D24" s="18" t="s">
        <v>56</v>
      </c>
      <c r="E24" s="11">
        <v>2126.67</v>
      </c>
      <c r="F24" s="11">
        <v>30</v>
      </c>
      <c r="G24" s="11">
        <f>C24*E24*F24/100</f>
        <v>319.00050000000005</v>
      </c>
      <c r="H24" s="11">
        <v>20</v>
      </c>
      <c r="I24" s="11">
        <f>C24*E24*H24/100</f>
        <v>212.667</v>
      </c>
      <c r="J24" s="11"/>
      <c r="K24" s="9">
        <f>C24*E24*J24/100</f>
        <v>0</v>
      </c>
      <c r="L24" s="11"/>
      <c r="M24" s="9">
        <f>C24*E24*L24/100</f>
        <v>0</v>
      </c>
      <c r="N24" s="11"/>
      <c r="O24" s="9">
        <f>C24*E24*N24/100</f>
        <v>0</v>
      </c>
      <c r="P24" s="11"/>
      <c r="Q24" s="11">
        <f>E24*C24+G24+I24+K24+M24+P24</f>
        <v>1595.0025000000001</v>
      </c>
      <c r="R24" s="9">
        <f>Q24*14</f>
        <v>22330.035</v>
      </c>
    </row>
    <row r="25" spans="1:18" x14ac:dyDescent="0.25">
      <c r="A25" s="7"/>
      <c r="B25" s="50" t="s">
        <v>53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x14ac:dyDescent="0.25">
      <c r="A26" s="7">
        <v>3</v>
      </c>
      <c r="B26" s="7" t="s">
        <v>34</v>
      </c>
      <c r="C26" s="13">
        <v>6.2</v>
      </c>
      <c r="D26" s="7" t="s">
        <v>47</v>
      </c>
      <c r="E26" s="11"/>
      <c r="F26" s="11"/>
      <c r="G26" s="11"/>
      <c r="H26" s="11"/>
      <c r="I26" s="11"/>
      <c r="J26" s="11"/>
      <c r="K26" s="9">
        <f>C26*E26*J26/100</f>
        <v>0</v>
      </c>
      <c r="L26" s="11"/>
      <c r="M26" s="9">
        <f t="shared" ref="M26:M28" si="0">C26*E26*L26/100</f>
        <v>0</v>
      </c>
      <c r="N26" s="11"/>
      <c r="O26" s="9">
        <f t="shared" ref="O26:O28" si="1">C26*E26*N26/100</f>
        <v>0</v>
      </c>
      <c r="P26" s="11"/>
      <c r="Q26" s="11">
        <v>49882</v>
      </c>
      <c r="R26" s="9">
        <f>Q26*13+54770.76</f>
        <v>703236.76</v>
      </c>
    </row>
    <row r="27" spans="1:18" x14ac:dyDescent="0.25">
      <c r="A27" s="7">
        <v>4</v>
      </c>
      <c r="B27" s="7" t="s">
        <v>60</v>
      </c>
      <c r="C27" s="7">
        <v>1</v>
      </c>
      <c r="D27" s="7">
        <v>12</v>
      </c>
      <c r="E27" s="11">
        <v>3735</v>
      </c>
      <c r="F27" s="11">
        <v>20</v>
      </c>
      <c r="G27" s="11">
        <f t="shared" ref="G27:G28" si="2">C27*E27*F27/100</f>
        <v>747</v>
      </c>
      <c r="H27" s="11">
        <v>20</v>
      </c>
      <c r="I27" s="11">
        <f t="shared" ref="I27" si="3">C27*E27*H27/100</f>
        <v>747</v>
      </c>
      <c r="J27" s="11"/>
      <c r="K27" s="9">
        <f t="shared" ref="K27:K28" si="4">C27*E27*J27/100</f>
        <v>0</v>
      </c>
      <c r="L27" s="11"/>
      <c r="M27" s="9">
        <f t="shared" si="0"/>
        <v>0</v>
      </c>
      <c r="N27" s="11"/>
      <c r="O27" s="9">
        <f t="shared" si="1"/>
        <v>0</v>
      </c>
      <c r="P27" s="11"/>
      <c r="Q27" s="11">
        <f>E27*C27+G27+I27+K27+M27+P27</f>
        <v>5229</v>
      </c>
      <c r="R27" s="9">
        <f>Q27*14</f>
        <v>73206</v>
      </c>
    </row>
    <row r="28" spans="1:18" x14ac:dyDescent="0.25">
      <c r="A28" s="7">
        <v>5</v>
      </c>
      <c r="B28" s="7" t="s">
        <v>61</v>
      </c>
      <c r="C28" s="7">
        <v>1</v>
      </c>
      <c r="D28" s="7">
        <v>12</v>
      </c>
      <c r="E28" s="11">
        <v>3735</v>
      </c>
      <c r="F28" s="11">
        <v>20</v>
      </c>
      <c r="G28" s="11">
        <f t="shared" si="2"/>
        <v>747</v>
      </c>
      <c r="H28" s="11">
        <v>20</v>
      </c>
      <c r="I28" s="11">
        <f>C28*E28*H28/100</f>
        <v>747</v>
      </c>
      <c r="J28" s="11"/>
      <c r="K28" s="9">
        <f t="shared" si="4"/>
        <v>0</v>
      </c>
      <c r="L28" s="11"/>
      <c r="M28" s="9">
        <f t="shared" si="0"/>
        <v>0</v>
      </c>
      <c r="N28" s="11"/>
      <c r="O28" s="9">
        <f t="shared" si="1"/>
        <v>0</v>
      </c>
      <c r="P28" s="11"/>
      <c r="Q28" s="11">
        <f>E28*C28+G28+I28+K28+M28+P28</f>
        <v>5229</v>
      </c>
      <c r="R28" s="9">
        <f>Q28*14</f>
        <v>73206</v>
      </c>
    </row>
    <row r="29" spans="1:18" x14ac:dyDescent="0.25">
      <c r="A29" s="8"/>
      <c r="B29" s="8" t="s">
        <v>30</v>
      </c>
      <c r="C29" s="16">
        <f>SUM(C12:C28)</f>
        <v>9.6999999999999993</v>
      </c>
      <c r="D29" s="16"/>
      <c r="E29" s="16"/>
      <c r="F29" s="16"/>
      <c r="G29" s="16">
        <f>G23+G24+G26+G27+G28</f>
        <v>3156.1605</v>
      </c>
      <c r="H29" s="16"/>
      <c r="I29" s="16">
        <f>I23+I24+I26+I27+I28</f>
        <v>2602.107</v>
      </c>
      <c r="J29" s="16"/>
      <c r="K29" s="16">
        <f>SUM(K12:K28)</f>
        <v>0</v>
      </c>
      <c r="L29" s="16"/>
      <c r="M29" s="16">
        <f>SUM(M12:M28)</f>
        <v>0</v>
      </c>
      <c r="N29" s="16"/>
      <c r="O29" s="16">
        <f>SUM(O12:O28)</f>
        <v>0</v>
      </c>
      <c r="P29" s="16">
        <f>SUM(P12:P28)</f>
        <v>0</v>
      </c>
      <c r="Q29" s="16">
        <f>Q23+Q24+Q26+Q27+Q28</f>
        <v>68650.802499999991</v>
      </c>
      <c r="R29" s="24">
        <f>R23+R24+R26+R27+R28</f>
        <v>965999.995</v>
      </c>
    </row>
    <row r="30" spans="1:18" x14ac:dyDescent="0.25">
      <c r="A30" s="25" t="s">
        <v>31</v>
      </c>
      <c r="B30" s="32" t="s">
        <v>67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1:18" x14ac:dyDescent="0.25">
      <c r="A31" s="17"/>
      <c r="B31" s="53" t="s">
        <v>53</v>
      </c>
      <c r="C31" s="54"/>
      <c r="D31" s="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7">
        <v>1</v>
      </c>
      <c r="B32" s="7" t="s">
        <v>22</v>
      </c>
      <c r="C32" s="7">
        <v>0.75</v>
      </c>
      <c r="D32" s="7">
        <v>10</v>
      </c>
      <c r="E32" s="9">
        <v>3207</v>
      </c>
      <c r="F32" s="9">
        <v>10</v>
      </c>
      <c r="G32" s="9">
        <f>C32*E32*F32/100</f>
        <v>240.52500000000001</v>
      </c>
      <c r="H32" s="9">
        <v>20</v>
      </c>
      <c r="I32" s="9">
        <f>C32*E32*H32/100</f>
        <v>481.05</v>
      </c>
      <c r="J32" s="9"/>
      <c r="K32" s="9">
        <f>C32*E32*J32/100</f>
        <v>0</v>
      </c>
      <c r="L32" s="9"/>
      <c r="M32" s="9">
        <f>C32*E32*L32/100</f>
        <v>0</v>
      </c>
      <c r="N32" s="9"/>
      <c r="O32" s="9">
        <f>C32*E32*N32/100</f>
        <v>0</v>
      </c>
      <c r="P32" s="9"/>
      <c r="Q32" s="9">
        <f>C32*E32+G32+I32+K32+M32+O32+P32</f>
        <v>3126.8250000000003</v>
      </c>
      <c r="R32" s="9">
        <f>Q32*13+1000</f>
        <v>41648.725000000006</v>
      </c>
    </row>
    <row r="33" spans="1:18" x14ac:dyDescent="0.25">
      <c r="A33" s="7">
        <v>2</v>
      </c>
      <c r="B33" s="7" t="s">
        <v>23</v>
      </c>
      <c r="C33" s="7">
        <v>0.37</v>
      </c>
      <c r="D33" s="7">
        <v>9</v>
      </c>
      <c r="E33" s="9">
        <v>3048</v>
      </c>
      <c r="F33" s="9">
        <v>10</v>
      </c>
      <c r="G33" s="9">
        <f>C33*E33*F33/100</f>
        <v>112.77600000000001</v>
      </c>
      <c r="H33" s="9">
        <v>20</v>
      </c>
      <c r="I33" s="9">
        <f t="shared" ref="I33:I54" si="5">C33*E33*H33/100</f>
        <v>225.55200000000002</v>
      </c>
      <c r="J33" s="9"/>
      <c r="K33" s="9">
        <f t="shared" ref="K33:K54" si="6">C33*E33*J33/100</f>
        <v>0</v>
      </c>
      <c r="L33" s="9"/>
      <c r="M33" s="9">
        <f t="shared" ref="M33:M46" si="7">C33*E33*L33/100</f>
        <v>0</v>
      </c>
      <c r="N33" s="9"/>
      <c r="O33" s="9">
        <f t="shared" ref="O33:O47" si="8">C33*E33*N33/100</f>
        <v>0</v>
      </c>
      <c r="P33" s="9"/>
      <c r="Q33" s="9">
        <f t="shared" ref="Q33:Q46" si="9">C33*E33+G33+I33+K33+M33+O33+P33</f>
        <v>1466.0880000000002</v>
      </c>
      <c r="R33" s="9">
        <f>Q33*13+1000</f>
        <v>20059.144000000004</v>
      </c>
    </row>
    <row r="34" spans="1:18" x14ac:dyDescent="0.25">
      <c r="A34" s="7">
        <v>3</v>
      </c>
      <c r="B34" s="7" t="s">
        <v>24</v>
      </c>
      <c r="C34" s="7">
        <v>1</v>
      </c>
      <c r="D34" s="7">
        <v>13</v>
      </c>
      <c r="E34" s="9">
        <v>4000</v>
      </c>
      <c r="F34" s="9">
        <v>20</v>
      </c>
      <c r="G34" s="9">
        <f t="shared" ref="G34:G54" si="10">C34*E34*F34/100</f>
        <v>800</v>
      </c>
      <c r="H34" s="9">
        <v>20</v>
      </c>
      <c r="I34" s="9">
        <f t="shared" si="5"/>
        <v>800</v>
      </c>
      <c r="J34" s="9"/>
      <c r="K34" s="9">
        <f t="shared" si="6"/>
        <v>0</v>
      </c>
      <c r="L34" s="9"/>
      <c r="M34" s="9">
        <f t="shared" si="7"/>
        <v>0</v>
      </c>
      <c r="N34" s="9"/>
      <c r="O34" s="9">
        <f t="shared" si="8"/>
        <v>0</v>
      </c>
      <c r="P34" s="9"/>
      <c r="Q34" s="9">
        <f t="shared" si="9"/>
        <v>5600</v>
      </c>
      <c r="R34" s="9">
        <f>Q34*13+1000</f>
        <v>73800</v>
      </c>
    </row>
    <row r="35" spans="1:18" x14ac:dyDescent="0.25">
      <c r="A35" s="7">
        <v>4</v>
      </c>
      <c r="B35" s="7" t="s">
        <v>24</v>
      </c>
      <c r="C35" s="7">
        <v>1.75</v>
      </c>
      <c r="D35" s="7">
        <v>12</v>
      </c>
      <c r="E35" s="9">
        <v>3735</v>
      </c>
      <c r="F35" s="9">
        <v>10</v>
      </c>
      <c r="G35" s="9">
        <f t="shared" si="10"/>
        <v>653.625</v>
      </c>
      <c r="H35" s="9">
        <v>20</v>
      </c>
      <c r="I35" s="9">
        <f t="shared" si="5"/>
        <v>1307.25</v>
      </c>
      <c r="J35" s="9"/>
      <c r="K35" s="9">
        <f t="shared" si="6"/>
        <v>0</v>
      </c>
      <c r="L35" s="9"/>
      <c r="M35" s="9">
        <f t="shared" si="7"/>
        <v>0</v>
      </c>
      <c r="N35" s="9"/>
      <c r="O35" s="9">
        <f t="shared" si="8"/>
        <v>0</v>
      </c>
      <c r="P35" s="9"/>
      <c r="Q35" s="9">
        <f t="shared" si="9"/>
        <v>8497.125</v>
      </c>
      <c r="R35" s="9">
        <f>Q35*13+1000+2723.32</f>
        <v>114185.94500000001</v>
      </c>
    </row>
    <row r="36" spans="1:18" x14ac:dyDescent="0.25">
      <c r="A36" s="7">
        <v>5</v>
      </c>
      <c r="B36" s="7" t="s">
        <v>24</v>
      </c>
      <c r="C36" s="7">
        <v>0.75</v>
      </c>
      <c r="D36" s="7">
        <v>11</v>
      </c>
      <c r="E36" s="9">
        <v>3471</v>
      </c>
      <c r="F36" s="9">
        <v>10</v>
      </c>
      <c r="G36" s="9">
        <f>C36*E36*F36/100</f>
        <v>260.32499999999999</v>
      </c>
      <c r="H36" s="9">
        <v>20</v>
      </c>
      <c r="I36" s="9">
        <f t="shared" si="5"/>
        <v>520.65</v>
      </c>
      <c r="J36" s="9"/>
      <c r="K36" s="9">
        <f t="shared" si="6"/>
        <v>0</v>
      </c>
      <c r="L36" s="9"/>
      <c r="M36" s="9">
        <f t="shared" si="7"/>
        <v>0</v>
      </c>
      <c r="N36" s="9"/>
      <c r="O36" s="9">
        <f t="shared" si="8"/>
        <v>0</v>
      </c>
      <c r="P36" s="9"/>
      <c r="Q36" s="9">
        <f>C36*E36+G36+I36+K36+M36+O36+P36</f>
        <v>3384.2249999999999</v>
      </c>
      <c r="R36" s="9">
        <f>Q36*13+1000</f>
        <v>44994.924999999996</v>
      </c>
    </row>
    <row r="37" spans="1:18" x14ac:dyDescent="0.25">
      <c r="A37" s="7">
        <v>6</v>
      </c>
      <c r="B37" s="7" t="s">
        <v>24</v>
      </c>
      <c r="C37" s="7">
        <v>0.75</v>
      </c>
      <c r="D37" s="7">
        <v>9</v>
      </c>
      <c r="E37" s="9">
        <v>3048</v>
      </c>
      <c r="F37" s="9">
        <v>0</v>
      </c>
      <c r="G37" s="9">
        <f t="shared" si="10"/>
        <v>0</v>
      </c>
      <c r="H37" s="9">
        <v>20</v>
      </c>
      <c r="I37" s="9">
        <f t="shared" si="5"/>
        <v>457.2</v>
      </c>
      <c r="J37" s="9"/>
      <c r="K37" s="9">
        <f t="shared" si="6"/>
        <v>0</v>
      </c>
      <c r="L37" s="9"/>
      <c r="M37" s="9">
        <f t="shared" si="7"/>
        <v>0</v>
      </c>
      <c r="N37" s="9"/>
      <c r="O37" s="9">
        <f t="shared" si="8"/>
        <v>0</v>
      </c>
      <c r="P37" s="9">
        <v>49.05</v>
      </c>
      <c r="Q37" s="9">
        <f t="shared" si="9"/>
        <v>2792.25</v>
      </c>
      <c r="R37" s="9">
        <f>Q37*13+1000</f>
        <v>37299.25</v>
      </c>
    </row>
    <row r="38" spans="1:18" x14ac:dyDescent="0.25">
      <c r="A38" s="7">
        <v>7</v>
      </c>
      <c r="B38" s="7" t="s">
        <v>24</v>
      </c>
      <c r="C38" s="7">
        <v>1</v>
      </c>
      <c r="D38" s="7">
        <v>10</v>
      </c>
      <c r="E38" s="9">
        <v>3207</v>
      </c>
      <c r="F38" s="9">
        <v>10</v>
      </c>
      <c r="G38" s="9">
        <f t="shared" si="10"/>
        <v>320.7</v>
      </c>
      <c r="H38" s="9">
        <v>20</v>
      </c>
      <c r="I38" s="9">
        <f t="shared" si="5"/>
        <v>641.4</v>
      </c>
      <c r="J38" s="9"/>
      <c r="K38" s="9">
        <f t="shared" si="6"/>
        <v>0</v>
      </c>
      <c r="L38" s="9"/>
      <c r="M38" s="9">
        <f t="shared" si="7"/>
        <v>0</v>
      </c>
      <c r="N38" s="9"/>
      <c r="O38" s="9">
        <f t="shared" si="8"/>
        <v>0</v>
      </c>
      <c r="P38" s="9"/>
      <c r="Q38" s="9">
        <f t="shared" si="9"/>
        <v>4169.0999999999995</v>
      </c>
      <c r="R38" s="9">
        <f>Q38*13+1000</f>
        <v>55198.299999999996</v>
      </c>
    </row>
    <row r="39" spans="1:18" x14ac:dyDescent="0.25">
      <c r="A39" s="7">
        <v>8</v>
      </c>
      <c r="B39" s="7" t="s">
        <v>27</v>
      </c>
      <c r="C39" s="7">
        <v>0.25</v>
      </c>
      <c r="D39" s="7">
        <v>12</v>
      </c>
      <c r="E39" s="9">
        <v>3735</v>
      </c>
      <c r="F39" s="9">
        <v>20</v>
      </c>
      <c r="G39" s="9">
        <f t="shared" si="10"/>
        <v>186.75</v>
      </c>
      <c r="H39" s="9">
        <v>20</v>
      </c>
      <c r="I39" s="9">
        <f t="shared" si="5"/>
        <v>186.75</v>
      </c>
      <c r="J39" s="9"/>
      <c r="K39" s="9">
        <f t="shared" si="6"/>
        <v>0</v>
      </c>
      <c r="L39" s="9"/>
      <c r="M39" s="9">
        <f t="shared" si="7"/>
        <v>0</v>
      </c>
      <c r="N39" s="9"/>
      <c r="O39" s="9">
        <f t="shared" si="8"/>
        <v>0</v>
      </c>
      <c r="P39" s="9"/>
      <c r="Q39" s="9">
        <f t="shared" si="9"/>
        <v>1307.25</v>
      </c>
      <c r="R39" s="9">
        <f>Q39*13+1000</f>
        <v>17994.25</v>
      </c>
    </row>
    <row r="40" spans="1:18" x14ac:dyDescent="0.25">
      <c r="A40" s="7">
        <v>9</v>
      </c>
      <c r="B40" s="20" t="s">
        <v>58</v>
      </c>
      <c r="C40" s="7">
        <v>1</v>
      </c>
      <c r="D40" s="7">
        <v>10</v>
      </c>
      <c r="E40" s="19">
        <v>3207</v>
      </c>
      <c r="F40" s="19">
        <v>0</v>
      </c>
      <c r="G40" s="19">
        <f t="shared" si="10"/>
        <v>0</v>
      </c>
      <c r="H40" s="19">
        <v>20</v>
      </c>
      <c r="I40" s="19">
        <f>C40*E40*H40/100</f>
        <v>641.4</v>
      </c>
      <c r="J40" s="11"/>
      <c r="K40" s="9">
        <f t="shared" si="6"/>
        <v>0</v>
      </c>
      <c r="L40" s="11"/>
      <c r="M40" s="9">
        <f t="shared" si="7"/>
        <v>0</v>
      </c>
      <c r="N40" s="11"/>
      <c r="O40" s="9">
        <f t="shared" si="8"/>
        <v>0</v>
      </c>
      <c r="P40" s="11"/>
      <c r="Q40" s="19">
        <f>E40*C40+G40+I40+K40+M40+P40</f>
        <v>3848.4</v>
      </c>
      <c r="R40" s="9">
        <f>Q40*13+1000</f>
        <v>51029.200000000004</v>
      </c>
    </row>
    <row r="41" spans="1:18" x14ac:dyDescent="0.25">
      <c r="A41" s="7"/>
      <c r="B41" s="43" t="s">
        <v>54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</row>
    <row r="42" spans="1:18" x14ac:dyDescent="0.25">
      <c r="A42" s="7">
        <v>10</v>
      </c>
      <c r="B42" s="7" t="s">
        <v>69</v>
      </c>
      <c r="C42" s="7">
        <v>1</v>
      </c>
      <c r="D42" s="7">
        <v>7</v>
      </c>
      <c r="E42" s="9">
        <v>2713</v>
      </c>
      <c r="F42" s="9"/>
      <c r="G42" s="9">
        <f t="shared" si="10"/>
        <v>0</v>
      </c>
      <c r="H42" s="9"/>
      <c r="I42" s="9">
        <f t="shared" si="5"/>
        <v>0</v>
      </c>
      <c r="J42" s="9"/>
      <c r="K42" s="9">
        <f t="shared" si="6"/>
        <v>0</v>
      </c>
      <c r="L42" s="9">
        <v>10</v>
      </c>
      <c r="M42" s="9">
        <f t="shared" si="7"/>
        <v>271.3</v>
      </c>
      <c r="N42" s="9"/>
      <c r="O42" s="9">
        <f t="shared" si="8"/>
        <v>0</v>
      </c>
      <c r="P42" s="9">
        <v>1010</v>
      </c>
      <c r="Q42" s="9">
        <f t="shared" si="9"/>
        <v>3994.3</v>
      </c>
      <c r="R42" s="9">
        <f>Q42*13</f>
        <v>51925.9</v>
      </c>
    </row>
    <row r="43" spans="1:18" x14ac:dyDescent="0.25">
      <c r="A43" s="7">
        <v>11</v>
      </c>
      <c r="B43" s="7" t="s">
        <v>25</v>
      </c>
      <c r="C43" s="7">
        <v>1</v>
      </c>
      <c r="D43" s="7">
        <v>9</v>
      </c>
      <c r="E43" s="9">
        <v>3048</v>
      </c>
      <c r="F43" s="9"/>
      <c r="G43" s="9">
        <f t="shared" si="10"/>
        <v>0</v>
      </c>
      <c r="H43" s="9"/>
      <c r="I43" s="9">
        <f t="shared" si="5"/>
        <v>0</v>
      </c>
      <c r="J43" s="9"/>
      <c r="K43" s="9">
        <f t="shared" si="6"/>
        <v>0</v>
      </c>
      <c r="L43" s="9"/>
      <c r="M43" s="9">
        <f t="shared" si="7"/>
        <v>0</v>
      </c>
      <c r="N43" s="9"/>
      <c r="O43" s="9">
        <f t="shared" si="8"/>
        <v>0</v>
      </c>
      <c r="P43" s="9">
        <v>675</v>
      </c>
      <c r="Q43" s="9">
        <f t="shared" si="9"/>
        <v>3723</v>
      </c>
      <c r="R43" s="9">
        <f>Q43*13</f>
        <v>48399</v>
      </c>
    </row>
    <row r="44" spans="1:18" x14ac:dyDescent="0.25">
      <c r="A44" s="7"/>
      <c r="B44" s="43" t="s">
        <v>55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</row>
    <row r="45" spans="1:18" x14ac:dyDescent="0.25">
      <c r="A45" s="7">
        <v>12</v>
      </c>
      <c r="B45" s="7" t="s">
        <v>26</v>
      </c>
      <c r="C45" s="7">
        <v>3</v>
      </c>
      <c r="D45" s="7">
        <v>5</v>
      </c>
      <c r="E45" s="9">
        <v>2396</v>
      </c>
      <c r="F45" s="9"/>
      <c r="G45" s="9">
        <f t="shared" si="10"/>
        <v>0</v>
      </c>
      <c r="H45" s="9"/>
      <c r="I45" s="9">
        <f t="shared" si="5"/>
        <v>0</v>
      </c>
      <c r="J45" s="9"/>
      <c r="K45" s="9">
        <f t="shared" si="6"/>
        <v>0</v>
      </c>
      <c r="L45" s="9">
        <v>10</v>
      </c>
      <c r="M45" s="9">
        <f t="shared" si="7"/>
        <v>718.8</v>
      </c>
      <c r="N45" s="9"/>
      <c r="O45" s="9">
        <f t="shared" si="8"/>
        <v>0</v>
      </c>
      <c r="P45" s="9">
        <f>3*1327</f>
        <v>3981</v>
      </c>
      <c r="Q45" s="9">
        <f t="shared" si="9"/>
        <v>11887.8</v>
      </c>
      <c r="R45" s="9">
        <f t="shared" ref="R45:R50" si="11">Q45*13</f>
        <v>154541.4</v>
      </c>
    </row>
    <row r="46" spans="1:18" x14ac:dyDescent="0.25">
      <c r="A46" s="7">
        <v>13</v>
      </c>
      <c r="B46" s="7" t="s">
        <v>28</v>
      </c>
      <c r="C46" s="7">
        <v>1</v>
      </c>
      <c r="D46" s="7">
        <v>1</v>
      </c>
      <c r="E46" s="9">
        <v>1762</v>
      </c>
      <c r="F46" s="9"/>
      <c r="G46" s="9">
        <f t="shared" si="10"/>
        <v>0</v>
      </c>
      <c r="H46" s="9"/>
      <c r="I46" s="9">
        <f t="shared" si="5"/>
        <v>0</v>
      </c>
      <c r="J46" s="9"/>
      <c r="K46" s="9">
        <f t="shared" si="6"/>
        <v>0</v>
      </c>
      <c r="L46" s="9">
        <v>10</v>
      </c>
      <c r="M46" s="9">
        <f t="shared" si="7"/>
        <v>176.2</v>
      </c>
      <c r="N46" s="9"/>
      <c r="O46" s="9">
        <f t="shared" si="8"/>
        <v>0</v>
      </c>
      <c r="P46" s="9">
        <v>1961</v>
      </c>
      <c r="Q46" s="9">
        <f t="shared" si="9"/>
        <v>3899.2</v>
      </c>
      <c r="R46" s="9">
        <f t="shared" si="11"/>
        <v>50689.599999999999</v>
      </c>
    </row>
    <row r="47" spans="1:18" x14ac:dyDescent="0.25">
      <c r="A47" s="7">
        <v>14</v>
      </c>
      <c r="B47" s="7" t="s">
        <v>29</v>
      </c>
      <c r="C47" s="7">
        <v>0.75</v>
      </c>
      <c r="D47" s="7">
        <v>3</v>
      </c>
      <c r="E47" s="9">
        <v>2079</v>
      </c>
      <c r="F47" s="9"/>
      <c r="G47" s="9">
        <f t="shared" si="10"/>
        <v>0</v>
      </c>
      <c r="H47" s="9"/>
      <c r="I47" s="9">
        <f t="shared" si="5"/>
        <v>0</v>
      </c>
      <c r="J47" s="9"/>
      <c r="K47" s="9">
        <f t="shared" si="6"/>
        <v>0</v>
      </c>
      <c r="L47" s="9">
        <v>10</v>
      </c>
      <c r="M47" s="9">
        <f>C47*E47*L47/100</f>
        <v>155.92500000000001</v>
      </c>
      <c r="N47" s="9"/>
      <c r="O47" s="9">
        <f t="shared" si="8"/>
        <v>0</v>
      </c>
      <c r="P47" s="9">
        <f>1644*0.75</f>
        <v>1233</v>
      </c>
      <c r="Q47" s="9">
        <f>C47*E47+G47+I47+K47+M47+O47+P47</f>
        <v>2948.1750000000002</v>
      </c>
      <c r="R47" s="9">
        <f t="shared" si="11"/>
        <v>38326.275000000001</v>
      </c>
    </row>
    <row r="48" spans="1:18" x14ac:dyDescent="0.25">
      <c r="A48" s="7">
        <v>15</v>
      </c>
      <c r="B48" s="7" t="s">
        <v>35</v>
      </c>
      <c r="C48" s="7">
        <v>1</v>
      </c>
      <c r="D48" s="7">
        <v>1</v>
      </c>
      <c r="E48" s="23">
        <v>1762</v>
      </c>
      <c r="F48" s="11"/>
      <c r="G48" s="11">
        <f t="shared" si="10"/>
        <v>0</v>
      </c>
      <c r="H48" s="11"/>
      <c r="I48" s="11">
        <f t="shared" si="5"/>
        <v>0</v>
      </c>
      <c r="J48" s="11"/>
      <c r="K48" s="9">
        <f t="shared" si="6"/>
        <v>0</v>
      </c>
      <c r="L48" s="11"/>
      <c r="M48" s="9">
        <f t="shared" ref="M48:M49" si="12">C48*E48*L48/100</f>
        <v>0</v>
      </c>
      <c r="N48" s="11">
        <v>35</v>
      </c>
      <c r="O48" s="19">
        <f>D48*E48*N48/100</f>
        <v>616.70000000000005</v>
      </c>
      <c r="P48" s="22">
        <v>1961</v>
      </c>
      <c r="Q48" s="11">
        <f>E48*C48+G48+I48+K48+M48+P48+O48</f>
        <v>4339.7</v>
      </c>
      <c r="R48" s="9">
        <f t="shared" si="11"/>
        <v>56416.1</v>
      </c>
    </row>
    <row r="49" spans="1:18" x14ac:dyDescent="0.25">
      <c r="A49" s="7">
        <v>16</v>
      </c>
      <c r="B49" s="7" t="s">
        <v>36</v>
      </c>
      <c r="C49" s="7">
        <v>1</v>
      </c>
      <c r="D49" s="7">
        <v>1</v>
      </c>
      <c r="E49" s="23">
        <v>1762</v>
      </c>
      <c r="F49" s="11"/>
      <c r="G49" s="11">
        <f t="shared" si="10"/>
        <v>0</v>
      </c>
      <c r="H49" s="11"/>
      <c r="I49" s="11">
        <f t="shared" si="5"/>
        <v>0</v>
      </c>
      <c r="J49" s="11"/>
      <c r="K49" s="9">
        <f t="shared" si="6"/>
        <v>0</v>
      </c>
      <c r="L49" s="11"/>
      <c r="M49" s="9">
        <f t="shared" si="12"/>
        <v>0</v>
      </c>
      <c r="N49" s="11"/>
      <c r="O49" s="19">
        <f t="shared" ref="O49" si="13">D49*E49*N49/100</f>
        <v>0</v>
      </c>
      <c r="P49" s="22">
        <v>1961</v>
      </c>
      <c r="Q49" s="11">
        <f t="shared" ref="Q49:Q50" si="14">E49*C49+G49+I49+K49+M49+P49+O49</f>
        <v>3723</v>
      </c>
      <c r="R49" s="9">
        <f t="shared" si="11"/>
        <v>48399</v>
      </c>
    </row>
    <row r="50" spans="1:18" x14ac:dyDescent="0.25">
      <c r="A50" s="7">
        <v>17</v>
      </c>
      <c r="B50" s="7" t="s">
        <v>37</v>
      </c>
      <c r="C50" s="7">
        <v>1</v>
      </c>
      <c r="D50" s="7">
        <v>1</v>
      </c>
      <c r="E50" s="23">
        <v>1762</v>
      </c>
      <c r="F50" s="11"/>
      <c r="G50" s="11">
        <f t="shared" si="10"/>
        <v>0</v>
      </c>
      <c r="H50" s="11"/>
      <c r="I50" s="11">
        <f t="shared" si="5"/>
        <v>0</v>
      </c>
      <c r="J50" s="11"/>
      <c r="K50" s="9">
        <f t="shared" si="6"/>
        <v>0</v>
      </c>
      <c r="L50" s="11">
        <v>12</v>
      </c>
      <c r="M50" s="11">
        <f>C50*E50*L50/100</f>
        <v>211.44</v>
      </c>
      <c r="N50" s="11">
        <v>35</v>
      </c>
      <c r="O50" s="19">
        <f>C50*E50*N50/100</f>
        <v>616.70000000000005</v>
      </c>
      <c r="P50" s="22">
        <v>1961</v>
      </c>
      <c r="Q50" s="11">
        <f t="shared" si="14"/>
        <v>4551.1400000000003</v>
      </c>
      <c r="R50" s="9">
        <f t="shared" si="11"/>
        <v>59164.820000000007</v>
      </c>
    </row>
    <row r="51" spans="1:18" x14ac:dyDescent="0.25">
      <c r="A51" s="7">
        <v>18</v>
      </c>
      <c r="B51" s="7" t="s">
        <v>41</v>
      </c>
      <c r="C51" s="7">
        <v>3</v>
      </c>
      <c r="D51" s="7">
        <v>1</v>
      </c>
      <c r="E51" s="23">
        <v>1762</v>
      </c>
      <c r="F51" s="11"/>
      <c r="G51" s="11">
        <f t="shared" si="10"/>
        <v>0</v>
      </c>
      <c r="H51" s="11"/>
      <c r="I51" s="11">
        <f t="shared" si="5"/>
        <v>0</v>
      </c>
      <c r="J51" s="11"/>
      <c r="K51" s="9">
        <f t="shared" si="6"/>
        <v>0</v>
      </c>
      <c r="L51" s="11">
        <v>12</v>
      </c>
      <c r="M51" s="11">
        <f>C51*E51*L51/100</f>
        <v>634.32000000000005</v>
      </c>
      <c r="N51" s="11">
        <v>35</v>
      </c>
      <c r="O51" s="19">
        <f>C51*E51*N51/100</f>
        <v>1850.1</v>
      </c>
      <c r="P51" s="22">
        <v>5883</v>
      </c>
      <c r="Q51" s="11">
        <f>E51*C51+G51+I51+K51+M51+P51+O51</f>
        <v>13653.42</v>
      </c>
      <c r="R51" s="9">
        <f>Q51*8-5191.92</f>
        <v>104035.44</v>
      </c>
    </row>
    <row r="52" spans="1:18" x14ac:dyDescent="0.25">
      <c r="A52" s="7">
        <v>19</v>
      </c>
      <c r="B52" s="7" t="s">
        <v>38</v>
      </c>
      <c r="C52" s="7">
        <v>1</v>
      </c>
      <c r="D52" s="7">
        <v>7</v>
      </c>
      <c r="E52" s="23">
        <v>2713</v>
      </c>
      <c r="F52" s="11"/>
      <c r="G52" s="11">
        <f t="shared" si="10"/>
        <v>0</v>
      </c>
      <c r="H52" s="11"/>
      <c r="I52" s="11">
        <f t="shared" si="5"/>
        <v>0</v>
      </c>
      <c r="J52" s="11"/>
      <c r="K52" s="9">
        <f t="shared" si="6"/>
        <v>0</v>
      </c>
      <c r="L52" s="11"/>
      <c r="M52" s="9">
        <f t="shared" ref="M52" si="15">C52*E52*L52/100</f>
        <v>0</v>
      </c>
      <c r="N52" s="11"/>
      <c r="O52" s="9">
        <f t="shared" ref="O52:O54" si="16">C52*E52*N52/100</f>
        <v>0</v>
      </c>
      <c r="P52" s="22">
        <v>1010</v>
      </c>
      <c r="Q52" s="11">
        <f t="shared" ref="Q52" si="17">E52*C52+G52+I52+K52+M52+P52+O52</f>
        <v>3723</v>
      </c>
      <c r="R52" s="9">
        <f>Q52*13</f>
        <v>48399</v>
      </c>
    </row>
    <row r="53" spans="1:18" x14ac:dyDescent="0.25">
      <c r="A53" s="7">
        <v>20</v>
      </c>
      <c r="B53" s="7" t="s">
        <v>65</v>
      </c>
      <c r="C53" s="13">
        <v>2.16</v>
      </c>
      <c r="D53" s="7">
        <v>1</v>
      </c>
      <c r="E53" s="23">
        <v>1762</v>
      </c>
      <c r="F53" s="11"/>
      <c r="G53" s="11">
        <f t="shared" si="10"/>
        <v>0</v>
      </c>
      <c r="H53" s="11"/>
      <c r="I53" s="11">
        <f t="shared" si="5"/>
        <v>0</v>
      </c>
      <c r="J53" s="11"/>
      <c r="K53" s="9">
        <f t="shared" si="6"/>
        <v>0</v>
      </c>
      <c r="L53" s="11">
        <v>10</v>
      </c>
      <c r="M53" s="11">
        <f>C53*E53*L53/100</f>
        <v>380.59199999999998</v>
      </c>
      <c r="N53" s="11"/>
      <c r="O53" s="9">
        <f t="shared" si="16"/>
        <v>0</v>
      </c>
      <c r="P53" s="22">
        <f>C53*1961*1.08</f>
        <v>4574.6208000000006</v>
      </c>
      <c r="Q53" s="11">
        <f>E53*C53+G53+I53+K53+M53+P53+O53</f>
        <v>8761.1327999999994</v>
      </c>
      <c r="R53" s="9">
        <f>Q53*13</f>
        <v>113894.72639999999</v>
      </c>
    </row>
    <row r="54" spans="1:18" x14ac:dyDescent="0.25">
      <c r="A54" s="7">
        <v>21</v>
      </c>
      <c r="B54" s="7" t="s">
        <v>39</v>
      </c>
      <c r="C54" s="7">
        <v>1</v>
      </c>
      <c r="D54" s="7">
        <v>2</v>
      </c>
      <c r="E54" s="23">
        <v>1921</v>
      </c>
      <c r="F54" s="11"/>
      <c r="G54" s="11">
        <f t="shared" si="10"/>
        <v>0</v>
      </c>
      <c r="H54" s="11"/>
      <c r="I54" s="11">
        <f t="shared" si="5"/>
        <v>0</v>
      </c>
      <c r="J54" s="11"/>
      <c r="K54" s="9">
        <f t="shared" si="6"/>
        <v>0</v>
      </c>
      <c r="L54" s="11"/>
      <c r="M54" s="9">
        <f t="shared" ref="M54" si="18">C54*E54*L54/100</f>
        <v>0</v>
      </c>
      <c r="N54" s="11"/>
      <c r="O54" s="9">
        <f t="shared" si="16"/>
        <v>0</v>
      </c>
      <c r="P54" s="22">
        <v>1802</v>
      </c>
      <c r="Q54" s="11">
        <f t="shared" ref="Q54" si="19">E54*C54+G54+I54+K54+M54+P54+O54</f>
        <v>3723</v>
      </c>
      <c r="R54" s="9">
        <f>Q54*13</f>
        <v>48399</v>
      </c>
    </row>
    <row r="55" spans="1:18" x14ac:dyDescent="0.25">
      <c r="A55" s="8"/>
      <c r="B55" s="8" t="s">
        <v>30</v>
      </c>
      <c r="C55" s="8">
        <f>SUM(C32:C54)</f>
        <v>24.53</v>
      </c>
      <c r="D55" s="8"/>
      <c r="E55" s="10"/>
      <c r="F55" s="10"/>
      <c r="G55" s="10">
        <f>G32+G33+G34+G35+G36+G37+G38+G39+G40</f>
        <v>2574.7009999999996</v>
      </c>
      <c r="H55" s="10"/>
      <c r="I55" s="10">
        <f>I32+I33+I34+I35+I36+I37+I38+I39+I40</f>
        <v>5261.2519999999995</v>
      </c>
      <c r="J55" s="10"/>
      <c r="K55" s="10">
        <f>SUM(K32:K47)</f>
        <v>0</v>
      </c>
      <c r="L55" s="10"/>
      <c r="M55" s="10">
        <f>M42+M45+M46+M47+M50+M51+M53</f>
        <v>2548.5770000000002</v>
      </c>
      <c r="N55" s="10">
        <f t="shared" ref="N55:P55" si="20">SUM(N32:N47)</f>
        <v>0</v>
      </c>
      <c r="O55" s="10">
        <f>O48+O50+O51</f>
        <v>3083.5</v>
      </c>
      <c r="P55" s="10">
        <f t="shared" si="20"/>
        <v>8909.0499999999993</v>
      </c>
      <c r="Q55" s="10">
        <f>Q32+Q33+Q34+Q35+Q36+Q37+Q38+Q39+Q40+Q42+Q43+Q45+Q46+Q47+Q48+Q49+Q50+Q51+Q52+Q53+Q54</f>
        <v>103118.13079999998</v>
      </c>
      <c r="R55" s="10">
        <f>R32+R33+R34+R35+R36+R37+R38+R39+R40+R42+R43+R45+R46+R47+R48+R49+R50+R51+R52+R53+R54</f>
        <v>1278800.0004</v>
      </c>
    </row>
    <row r="56" spans="1:18" x14ac:dyDescent="0.25">
      <c r="A56" s="26"/>
      <c r="B56" s="27" t="s">
        <v>40</v>
      </c>
      <c r="C56" s="28">
        <f>C29+C55</f>
        <v>34.230000000000004</v>
      </c>
      <c r="D56" s="29" t="s">
        <v>56</v>
      </c>
      <c r="E56" s="30"/>
      <c r="F56" s="30"/>
      <c r="G56" s="28">
        <f>G29+G55</f>
        <v>5730.8614999999991</v>
      </c>
      <c r="H56" s="30"/>
      <c r="I56" s="28">
        <f>I29+I55</f>
        <v>7863.3589999999995</v>
      </c>
      <c r="J56" s="30"/>
      <c r="K56" s="28">
        <f>K29+K55</f>
        <v>0</v>
      </c>
      <c r="L56" s="30"/>
      <c r="M56" s="28">
        <f>M29+M55</f>
        <v>2548.5770000000002</v>
      </c>
      <c r="N56" s="30"/>
      <c r="O56" s="28">
        <f>O29+O55</f>
        <v>3083.5</v>
      </c>
      <c r="P56" s="28">
        <f>P29+P55</f>
        <v>8909.0499999999993</v>
      </c>
      <c r="Q56" s="28">
        <f>Q29+Q55</f>
        <v>171768.93329999998</v>
      </c>
      <c r="R56" s="28">
        <f>R29+R55</f>
        <v>2244799.9953999999</v>
      </c>
    </row>
    <row r="59" spans="1:18" x14ac:dyDescent="0.25">
      <c r="D59" s="14" t="s">
        <v>49</v>
      </c>
      <c r="E59" s="14"/>
      <c r="F59" s="14"/>
      <c r="G59" s="14"/>
      <c r="H59" s="14"/>
      <c r="I59" s="14"/>
      <c r="J59" s="14"/>
      <c r="K59" s="14"/>
      <c r="L59" s="14"/>
      <c r="M59" s="14"/>
      <c r="N59" s="14" t="s">
        <v>50</v>
      </c>
      <c r="O59" s="14"/>
    </row>
    <row r="60" spans="1:18" x14ac:dyDescent="0.25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8" x14ac:dyDescent="0.25">
      <c r="D61" s="14" t="s">
        <v>25</v>
      </c>
      <c r="E61" s="14"/>
      <c r="F61" s="14"/>
      <c r="G61" s="14"/>
      <c r="H61" s="14"/>
      <c r="I61" s="14"/>
      <c r="J61" s="14"/>
      <c r="K61" s="14"/>
      <c r="L61" s="14"/>
      <c r="M61" s="14"/>
      <c r="N61" s="14" t="s">
        <v>59</v>
      </c>
      <c r="O61" s="14"/>
    </row>
    <row r="62" spans="1:18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8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8" x14ac:dyDescent="0.2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4:15" x14ac:dyDescent="0.25">
      <c r="D65" s="14" t="s">
        <v>68</v>
      </c>
      <c r="E65" s="14"/>
      <c r="F65" s="14"/>
      <c r="G65" s="14"/>
      <c r="H65" s="14"/>
      <c r="I65" s="14"/>
      <c r="J65" s="14"/>
      <c r="K65" s="14"/>
      <c r="L65" s="14"/>
      <c r="M65" s="14"/>
      <c r="N65" s="14" t="s">
        <v>51</v>
      </c>
      <c r="O65" s="14"/>
    </row>
    <row r="66" spans="4:15" x14ac:dyDescent="0.2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</sheetData>
  <mergeCells count="27">
    <mergeCell ref="B44:R44"/>
    <mergeCell ref="B21:R21"/>
    <mergeCell ref="B22:R22"/>
    <mergeCell ref="B25:R25"/>
    <mergeCell ref="B31:C31"/>
    <mergeCell ref="B41:R41"/>
    <mergeCell ref="H19:I19"/>
    <mergeCell ref="J19:K19"/>
    <mergeCell ref="L19:M19"/>
    <mergeCell ref="N19:O19"/>
    <mergeCell ref="F18:K18"/>
    <mergeCell ref="A17:R17"/>
    <mergeCell ref="B30:R30"/>
    <mergeCell ref="K6:R6"/>
    <mergeCell ref="K7:R7"/>
    <mergeCell ref="K10:P10"/>
    <mergeCell ref="A14:R14"/>
    <mergeCell ref="A16:R16"/>
    <mergeCell ref="A18:A20"/>
    <mergeCell ref="B18:B20"/>
    <mergeCell ref="C18:C20"/>
    <mergeCell ref="D18:D20"/>
    <mergeCell ref="E18:E20"/>
    <mergeCell ref="L18:P18"/>
    <mergeCell ref="Q18:Q20"/>
    <mergeCell ref="R18:R20"/>
    <mergeCell ref="F19:G19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02.01.2018</vt:lpstr>
      <vt:lpstr>'02.01.2018'!Заголовки_для_печати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2018-02-14T11:10:04Z</dcterms:modified>
</cp:coreProperties>
</file>