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615"/>
  </bookViews>
  <sheets>
    <sheet name="Пужайково" sheetId="10" r:id="rId1"/>
    <sheet name="Піщана" sheetId="28" r:id="rId2"/>
    <sheet name="Посадові оклади" sheetId="29" r:id="rId3"/>
  </sheets>
  <definedNames>
    <definedName name="_xlnm.Print_Area" localSheetId="1">Піщана!$A$1:$T$30</definedName>
    <definedName name="_xlnm.Print_Area" localSheetId="0">Пужайково!$A$1:$R$27</definedName>
  </definedNames>
  <calcPr calcId="125725"/>
</workbook>
</file>

<file path=xl/calcChain.xml><?xml version="1.0" encoding="utf-8"?>
<calcChain xmlns="http://schemas.openxmlformats.org/spreadsheetml/2006/main">
  <c r="T26" i="28"/>
  <c r="T25"/>
  <c r="T15"/>
  <c r="R16" l="1"/>
  <c r="R22"/>
  <c r="R21"/>
  <c r="R20"/>
  <c r="R19"/>
  <c r="R18"/>
  <c r="R17"/>
  <c r="Q13" l="1"/>
  <c r="J15"/>
  <c r="K15"/>
  <c r="J25"/>
  <c r="J26" s="1"/>
  <c r="K25"/>
  <c r="K26" s="1"/>
  <c r="G14" l="1"/>
  <c r="G12"/>
  <c r="D15"/>
  <c r="O11"/>
  <c r="Q19"/>
  <c r="S19" s="1"/>
  <c r="T19" s="1"/>
  <c r="Q22"/>
  <c r="Q16"/>
  <c r="S16" s="1"/>
  <c r="T16" s="1"/>
  <c r="O14"/>
  <c r="O12"/>
  <c r="H15"/>
  <c r="I15"/>
  <c r="L15"/>
  <c r="M15"/>
  <c r="N15"/>
  <c r="R15"/>
  <c r="L17"/>
  <c r="Q17"/>
  <c r="L18"/>
  <c r="Q18"/>
  <c r="I21"/>
  <c r="Q21"/>
  <c r="T24"/>
  <c r="D25"/>
  <c r="G25"/>
  <c r="H25"/>
  <c r="M25"/>
  <c r="N25"/>
  <c r="N26" s="1"/>
  <c r="O25"/>
  <c r="S21" l="1"/>
  <c r="T21" s="1"/>
  <c r="M26"/>
  <c r="S22"/>
  <c r="T22" s="1"/>
  <c r="L25"/>
  <c r="L26" s="1"/>
  <c r="P12"/>
  <c r="D26"/>
  <c r="P11"/>
  <c r="F11"/>
  <c r="G11"/>
  <c r="I25"/>
  <c r="I26" s="1"/>
  <c r="F14"/>
  <c r="P14"/>
  <c r="H26"/>
  <c r="Q20"/>
  <c r="S20" s="1"/>
  <c r="T20" s="1"/>
  <c r="S18"/>
  <c r="T18" s="1"/>
  <c r="F12"/>
  <c r="Q12" s="1"/>
  <c r="S12" s="1"/>
  <c r="T12" s="1"/>
  <c r="F13"/>
  <c r="G13"/>
  <c r="O13"/>
  <c r="O15" s="1"/>
  <c r="O26" s="1"/>
  <c r="P13"/>
  <c r="S17"/>
  <c r="T17" s="1"/>
  <c r="D23" i="10"/>
  <c r="D17"/>
  <c r="D24" l="1"/>
  <c r="G15" i="28"/>
  <c r="G26" s="1"/>
  <c r="Q14"/>
  <c r="S14" s="1"/>
  <c r="T14" s="1"/>
  <c r="Q11"/>
  <c r="S11" s="1"/>
  <c r="T11" s="1"/>
  <c r="R25"/>
  <c r="R26" s="1"/>
  <c r="P15"/>
  <c r="P26" s="1"/>
  <c r="Q25"/>
  <c r="F15"/>
  <c r="F26" s="1"/>
  <c r="S25"/>
  <c r="S13" l="1"/>
  <c r="T13" s="1"/>
  <c r="Q15"/>
  <c r="Q26" s="1"/>
  <c r="O4" i="10"/>
  <c r="S15" i="28" l="1"/>
  <c r="S26" s="1"/>
  <c r="Q4" s="1"/>
  <c r="T27" l="1"/>
  <c r="T28" s="1"/>
</calcChain>
</file>

<file path=xl/sharedStrings.xml><?xml version="1.0" encoding="utf-8"?>
<sst xmlns="http://schemas.openxmlformats.org/spreadsheetml/2006/main" count="92" uniqueCount="59">
  <si>
    <t>Надбавки</t>
  </si>
  <si>
    <t>Доплати</t>
  </si>
  <si>
    <t>виплата індексації на заробітну плату</t>
  </si>
  <si>
    <t>виплата матеріальної допомоги на оздоровлення</t>
  </si>
  <si>
    <t>виплата грошової винагороди за сумлінну працю</t>
  </si>
  <si>
    <t>№ п/п</t>
  </si>
  <si>
    <t>Назва структурного підрозділу та посад</t>
  </si>
  <si>
    <t>Розряд</t>
  </si>
  <si>
    <t>Штатні одиниці</t>
  </si>
  <si>
    <t xml:space="preserve">Оклад </t>
  </si>
  <si>
    <t>за престижність праці педагогічним працівникам</t>
  </si>
  <si>
    <t>Вислуга років</t>
  </si>
  <si>
    <t>10%-11% шкідливі умови праці</t>
  </si>
  <si>
    <t xml:space="preserve">за роботу в нічний час </t>
  </si>
  <si>
    <t>за роботу в св'ятковий день</t>
  </si>
  <si>
    <t xml:space="preserve">Всього педпрацівники </t>
  </si>
  <si>
    <t xml:space="preserve">Всього техперсонал  </t>
  </si>
  <si>
    <t>Разом</t>
  </si>
  <si>
    <t>Вихователь</t>
  </si>
  <si>
    <t>Музичний керівник</t>
  </si>
  <si>
    <t>Машиніст з прання білизни</t>
  </si>
  <si>
    <t>Помічник вихователя</t>
  </si>
  <si>
    <t>Завідувач господарством</t>
  </si>
  <si>
    <t>Індексація</t>
  </si>
  <si>
    <t>Затверджую</t>
  </si>
  <si>
    <t>Доплата до мінімальної</t>
  </si>
  <si>
    <t xml:space="preserve">з місячним фондом заробітної плати </t>
  </si>
  <si>
    <t>штат у кількості 13,15 штатних одиниць</t>
  </si>
  <si>
    <t>Сторож</t>
  </si>
  <si>
    <t>Машиніст (кочегар) котельні</t>
  </si>
  <si>
    <t>Двірник</t>
  </si>
  <si>
    <t>Кухар</t>
  </si>
  <si>
    <t>грн</t>
  </si>
  <si>
    <t>штатних одиниць</t>
  </si>
  <si>
    <t xml:space="preserve">           Погоджено</t>
  </si>
  <si>
    <t xml:space="preserve">   Начальник фінансового управління</t>
  </si>
  <si>
    <t>Посадовий оклад</t>
  </si>
  <si>
    <t>Тарифні розряди</t>
  </si>
  <si>
    <t>Фонд з/пл за 1 місяць 2020 року</t>
  </si>
  <si>
    <t>Фонд з/пл за 1 місяць 2020року</t>
  </si>
  <si>
    <t>Асистент Вихователя</t>
  </si>
  <si>
    <t>штат у кількості 10,20 штатних одиниць</t>
  </si>
  <si>
    <t xml:space="preserve"> Головний бухгалтер                                                                                                              В.В. Шведюк</t>
  </si>
  <si>
    <t xml:space="preserve">Фонд з/п за    місяці 2021 року </t>
  </si>
  <si>
    <t>Начальник                                              Наталія ЦЕГЕЛЬНА</t>
  </si>
  <si>
    <t xml:space="preserve">           Піщанської сільської ради</t>
  </si>
  <si>
    <t>Штатний розпис  за 12 місяці 2021року</t>
  </si>
  <si>
    <t>Фонд з/пл за 1 місяць 2021 року</t>
  </si>
  <si>
    <t>Штатний розпис  за 12 місяців  2021 року</t>
  </si>
  <si>
    <t>Фонд з/пл за 1 місяціь 2021 року</t>
  </si>
  <si>
    <t xml:space="preserve">               Олена БОДЕЛАН</t>
  </si>
  <si>
    <t xml:space="preserve">                               Олена БОДЕЛАН</t>
  </si>
  <si>
    <t>Начальник                              Наталія ЦЕГЕЛЬНА</t>
  </si>
  <si>
    <t xml:space="preserve">Фонд з/п на 12 місяців 2021 року </t>
  </si>
  <si>
    <t xml:space="preserve"> Головний бухгалтер                                                                                                             </t>
  </si>
  <si>
    <t>В.В. Шведюк</t>
  </si>
  <si>
    <t xml:space="preserve"> "Піщанський ЗЗСО-ЗДО"</t>
  </si>
  <si>
    <t>Начальник фінансового управління</t>
  </si>
  <si>
    <t>ОЗ "Пужайківський ЗЗСО-ЗДО"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</si>
</sst>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8"/>
      <name val="Arial Cyr"/>
      <charset val="204"/>
    </font>
    <font>
      <b/>
      <sz val="10"/>
      <name val="Arial Cyr"/>
      <charset val="204"/>
    </font>
    <font>
      <u/>
      <sz val="18"/>
      <name val="Arial Cyr"/>
      <charset val="204"/>
    </font>
    <font>
      <b/>
      <u/>
      <sz val="18"/>
      <name val="Arial Cyr"/>
      <charset val="204"/>
    </font>
    <font>
      <sz val="18"/>
      <color theme="1"/>
      <name val="Calibri"/>
      <family val="2"/>
      <charset val="204"/>
      <scheme val="minor"/>
    </font>
    <font>
      <b/>
      <sz val="18"/>
      <name val="Arial Cyr"/>
      <charset val="204"/>
    </font>
    <font>
      <sz val="20"/>
      <name val="Arial Cyr"/>
      <charset val="204"/>
    </font>
    <font>
      <u/>
      <sz val="20"/>
      <name val="Arial Cyr"/>
      <charset val="204"/>
    </font>
    <font>
      <sz val="16"/>
      <name val="Arial Cyr"/>
      <charset val="204"/>
    </font>
    <font>
      <b/>
      <u/>
      <sz val="16"/>
      <name val="Arial Cyr"/>
      <charset val="204"/>
    </font>
    <font>
      <u/>
      <sz val="16"/>
      <name val="Arial Cyr"/>
      <charset val="204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Border="1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/>
    <xf numFmtId="0" fontId="3" fillId="2" borderId="0" xfId="1" applyFont="1" applyFill="1"/>
    <xf numFmtId="0" fontId="2" fillId="2" borderId="0" xfId="1" applyFont="1" applyFill="1" applyBorder="1"/>
    <xf numFmtId="0" fontId="2" fillId="3" borderId="0" xfId="1" applyFont="1" applyFill="1" applyBorder="1"/>
    <xf numFmtId="0" fontId="2" fillId="3" borderId="0" xfId="1" applyFont="1" applyFill="1"/>
    <xf numFmtId="0" fontId="1" fillId="0" borderId="0" xfId="1"/>
    <xf numFmtId="0" fontId="4" fillId="0" borderId="2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2" borderId="18" xfId="1" applyFont="1" applyFill="1" applyBorder="1" applyAlignment="1">
      <alignment horizontal="center" vertical="center" textRotation="90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2" borderId="5" xfId="1" applyFont="1" applyFill="1" applyBorder="1" applyAlignment="1">
      <alignment horizontal="center" vertical="center" textRotation="90" wrapText="1"/>
    </xf>
    <xf numFmtId="0" fontId="6" fillId="2" borderId="23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2" fontId="3" fillId="0" borderId="6" xfId="1" applyNumberFormat="1" applyFont="1" applyBorder="1"/>
    <xf numFmtId="1" fontId="3" fillId="0" borderId="6" xfId="1" applyNumberFormat="1" applyFont="1" applyBorder="1"/>
    <xf numFmtId="2" fontId="3" fillId="0" borderId="5" xfId="1" applyNumberFormat="1" applyFont="1" applyBorder="1"/>
    <xf numFmtId="2" fontId="3" fillId="0" borderId="14" xfId="1" applyNumberFormat="1" applyFont="1" applyBorder="1"/>
    <xf numFmtId="2" fontId="3" fillId="2" borderId="5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2" fontId="8" fillId="2" borderId="16" xfId="1" applyNumberFormat="1" applyFont="1" applyFill="1" applyBorder="1" applyAlignment="1">
      <alignment horizontal="center"/>
    </xf>
    <xf numFmtId="2" fontId="6" fillId="2" borderId="17" xfId="1" applyNumberFormat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2" fontId="8" fillId="2" borderId="16" xfId="1" applyNumberFormat="1" applyFont="1" applyFill="1" applyBorder="1"/>
    <xf numFmtId="0" fontId="3" fillId="2" borderId="16" xfId="1" applyFont="1" applyFill="1" applyBorder="1"/>
    <xf numFmtId="0" fontId="8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2" fontId="8" fillId="2" borderId="0" xfId="1" applyNumberFormat="1" applyFont="1" applyFill="1" applyBorder="1"/>
    <xf numFmtId="0" fontId="3" fillId="2" borderId="0" xfId="1" applyFont="1" applyFill="1" applyBorder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/>
    <xf numFmtId="0" fontId="10" fillId="0" borderId="0" xfId="1" applyFont="1" applyAlignment="1"/>
    <xf numFmtId="0" fontId="3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2" borderId="3" xfId="1" applyFont="1" applyFill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center" wrapText="1"/>
    </xf>
    <xf numFmtId="2" fontId="3" fillId="0" borderId="6" xfId="1" applyNumberFormat="1" applyFont="1" applyBorder="1" applyAlignment="1">
      <alignment wrapText="1"/>
    </xf>
    <xf numFmtId="1" fontId="3" fillId="0" borderId="6" xfId="1" applyNumberFormat="1" applyFont="1" applyBorder="1" applyAlignment="1">
      <alignment wrapText="1"/>
    </xf>
    <xf numFmtId="2" fontId="3" fillId="0" borderId="5" xfId="1" applyNumberFormat="1" applyFont="1" applyBorder="1" applyAlignment="1">
      <alignment wrapText="1"/>
    </xf>
    <xf numFmtId="2" fontId="3" fillId="0" borderId="14" xfId="1" applyNumberFormat="1" applyFont="1" applyBorder="1" applyAlignment="1">
      <alignment wrapText="1"/>
    </xf>
    <xf numFmtId="2" fontId="3" fillId="0" borderId="8" xfId="1" applyNumberFormat="1" applyFont="1" applyBorder="1" applyAlignment="1">
      <alignment wrapText="1"/>
    </xf>
    <xf numFmtId="2" fontId="3" fillId="0" borderId="10" xfId="1" applyNumberFormat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9" xfId="1" applyFont="1" applyBorder="1" applyAlignment="1">
      <alignment wrapText="1"/>
    </xf>
    <xf numFmtId="1" fontId="3" fillId="0" borderId="10" xfId="1" applyNumberFormat="1" applyFont="1" applyBorder="1" applyAlignment="1">
      <alignment wrapText="1"/>
    </xf>
    <xf numFmtId="0" fontId="3" fillId="0" borderId="10" xfId="1" applyFont="1" applyBorder="1" applyAlignment="1">
      <alignment wrapText="1"/>
    </xf>
    <xf numFmtId="2" fontId="3" fillId="0" borderId="19" xfId="1" applyNumberFormat="1" applyFont="1" applyBorder="1" applyAlignment="1">
      <alignment wrapText="1"/>
    </xf>
    <xf numFmtId="0" fontId="3" fillId="0" borderId="24" xfId="1" applyFont="1" applyBorder="1" applyAlignment="1">
      <alignment horizontal="center" wrapText="1"/>
    </xf>
    <xf numFmtId="2" fontId="8" fillId="0" borderId="24" xfId="1" applyNumberFormat="1" applyFont="1" applyBorder="1" applyAlignment="1">
      <alignment wrapText="1"/>
    </xf>
    <xf numFmtId="2" fontId="8" fillId="0" borderId="22" xfId="1" applyNumberFormat="1" applyFont="1" applyBorder="1" applyAlignment="1">
      <alignment wrapText="1"/>
    </xf>
    <xf numFmtId="0" fontId="3" fillId="0" borderId="20" xfId="1" applyFont="1" applyBorder="1" applyAlignment="1">
      <alignment horizontal="center" wrapText="1"/>
    </xf>
    <xf numFmtId="0" fontId="3" fillId="0" borderId="14" xfId="1" applyFont="1" applyBorder="1" applyAlignment="1">
      <alignment wrapText="1"/>
    </xf>
    <xf numFmtId="0" fontId="3" fillId="0" borderId="21" xfId="1" applyFont="1" applyBorder="1" applyAlignment="1">
      <alignment horizontal="center" wrapText="1"/>
    </xf>
    <xf numFmtId="2" fontId="3" fillId="2" borderId="5" xfId="1" applyNumberFormat="1" applyFont="1" applyFill="1" applyBorder="1" applyAlignment="1">
      <alignment horizontal="center" wrapText="1"/>
    </xf>
    <xf numFmtId="1" fontId="3" fillId="0" borderId="14" xfId="1" applyNumberFormat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wrapText="1"/>
    </xf>
    <xf numFmtId="0" fontId="3" fillId="0" borderId="13" xfId="1" applyFont="1" applyBorder="1" applyAlignment="1">
      <alignment horizontal="center" wrapText="1"/>
    </xf>
    <xf numFmtId="2" fontId="3" fillId="2" borderId="6" xfId="1" applyNumberFormat="1" applyFont="1" applyFill="1" applyBorder="1" applyAlignment="1">
      <alignment horizontal="center" wrapText="1"/>
    </xf>
    <xf numFmtId="1" fontId="3" fillId="0" borderId="12" xfId="1" applyNumberFormat="1" applyFont="1" applyBorder="1" applyAlignment="1">
      <alignment wrapText="1"/>
    </xf>
    <xf numFmtId="0" fontId="3" fillId="4" borderId="12" xfId="1" applyFont="1" applyFill="1" applyBorder="1" applyAlignment="1">
      <alignment wrapText="1"/>
    </xf>
    <xf numFmtId="0" fontId="5" fillId="2" borderId="15" xfId="1" applyFont="1" applyFill="1" applyBorder="1" applyAlignment="1">
      <alignment horizontal="center" wrapText="1"/>
    </xf>
    <xf numFmtId="2" fontId="8" fillId="2" borderId="16" xfId="1" applyNumberFormat="1" applyFont="1" applyFill="1" applyBorder="1" applyAlignment="1">
      <alignment horizontal="center" wrapText="1"/>
    </xf>
    <xf numFmtId="2" fontId="6" fillId="2" borderId="17" xfId="1" applyNumberFormat="1" applyFont="1" applyFill="1" applyBorder="1" applyAlignment="1">
      <alignment horizontal="center" wrapText="1"/>
    </xf>
    <xf numFmtId="0" fontId="8" fillId="0" borderId="16" xfId="1" applyFont="1" applyBorder="1" applyAlignment="1">
      <alignment wrapText="1"/>
    </xf>
    <xf numFmtId="2" fontId="8" fillId="0" borderId="16" xfId="1" applyNumberFormat="1" applyFont="1" applyBorder="1" applyAlignment="1">
      <alignment wrapText="1"/>
    </xf>
    <xf numFmtId="0" fontId="3" fillId="2" borderId="16" xfId="1" applyFont="1" applyFill="1" applyBorder="1" applyAlignment="1">
      <alignment horizontal="center" wrapText="1"/>
    </xf>
    <xf numFmtId="2" fontId="8" fillId="2" borderId="16" xfId="1" applyNumberFormat="1" applyFont="1" applyFill="1" applyBorder="1" applyAlignment="1">
      <alignment wrapText="1"/>
    </xf>
    <xf numFmtId="0" fontId="3" fillId="2" borderId="16" xfId="1" applyFont="1" applyFill="1" applyBorder="1" applyAlignment="1">
      <alignment wrapText="1"/>
    </xf>
    <xf numFmtId="1" fontId="8" fillId="0" borderId="16" xfId="1" applyNumberFormat="1" applyFont="1" applyBorder="1" applyAlignment="1">
      <alignment wrapText="1"/>
    </xf>
    <xf numFmtId="0" fontId="8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center" wrapText="1"/>
    </xf>
    <xf numFmtId="2" fontId="8" fillId="2" borderId="0" xfId="1" applyNumberFormat="1" applyFont="1" applyFill="1" applyBorder="1" applyAlignment="1">
      <alignment wrapText="1"/>
    </xf>
    <xf numFmtId="0" fontId="3" fillId="2" borderId="0" xfId="1" applyFont="1" applyFill="1" applyBorder="1" applyAlignment="1">
      <alignment wrapText="1"/>
    </xf>
    <xf numFmtId="2" fontId="8" fillId="0" borderId="0" xfId="1" applyNumberFormat="1" applyFont="1" applyBorder="1" applyAlignment="1">
      <alignment wrapText="1"/>
    </xf>
    <xf numFmtId="1" fontId="8" fillId="0" borderId="0" xfId="1" applyNumberFormat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2" fontId="3" fillId="2" borderId="0" xfId="1" applyNumberFormat="1" applyFont="1" applyFill="1"/>
    <xf numFmtId="0" fontId="5" fillId="2" borderId="0" xfId="1" applyFont="1" applyFill="1" applyAlignment="1"/>
    <xf numFmtId="0" fontId="3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3" fillId="2" borderId="2" xfId="1" applyFont="1" applyFill="1" applyBorder="1"/>
    <xf numFmtId="0" fontId="3" fillId="2" borderId="1" xfId="1" applyFont="1" applyFill="1" applyBorder="1"/>
    <xf numFmtId="0" fontId="6" fillId="2" borderId="2" xfId="1" applyFont="1" applyFill="1" applyBorder="1" applyAlignment="1">
      <alignment horizontal="center" vertical="center" textRotation="90" wrapText="1"/>
    </xf>
    <xf numFmtId="0" fontId="6" fillId="2" borderId="1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2" fontId="3" fillId="2" borderId="6" xfId="1" applyNumberFormat="1" applyFont="1" applyFill="1" applyBorder="1"/>
    <xf numFmtId="1" fontId="3" fillId="2" borderId="6" xfId="1" applyNumberFormat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 wrapText="1"/>
    </xf>
    <xf numFmtId="2" fontId="3" fillId="2" borderId="10" xfId="1" applyNumberFormat="1" applyFont="1" applyFill="1" applyBorder="1"/>
    <xf numFmtId="1" fontId="3" fillId="2" borderId="5" xfId="1" applyNumberFormat="1" applyFont="1" applyFill="1" applyBorder="1"/>
    <xf numFmtId="2" fontId="3" fillId="2" borderId="5" xfId="1" applyNumberFormat="1" applyFont="1" applyFill="1" applyBorder="1"/>
    <xf numFmtId="2" fontId="3" fillId="2" borderId="14" xfId="1" applyNumberFormat="1" applyFont="1" applyFill="1" applyBorder="1"/>
    <xf numFmtId="0" fontId="3" fillId="2" borderId="6" xfId="1" applyFont="1" applyFill="1" applyBorder="1" applyAlignment="1">
      <alignment vertical="center" wrapText="1"/>
    </xf>
    <xf numFmtId="2" fontId="3" fillId="2" borderId="8" xfId="1" applyNumberFormat="1" applyFont="1" applyFill="1" applyBorder="1"/>
    <xf numFmtId="0" fontId="3" fillId="2" borderId="6" xfId="1" applyFont="1" applyFill="1" applyBorder="1"/>
    <xf numFmtId="1" fontId="3" fillId="2" borderId="6" xfId="1" applyNumberFormat="1" applyFont="1" applyFill="1" applyBorder="1"/>
    <xf numFmtId="2" fontId="8" fillId="2" borderId="17" xfId="1" applyNumberFormat="1" applyFont="1" applyFill="1" applyBorder="1"/>
    <xf numFmtId="2" fontId="8" fillId="2" borderId="24" xfId="1" applyNumberFormat="1" applyFont="1" applyFill="1" applyBorder="1"/>
    <xf numFmtId="0" fontId="3" fillId="2" borderId="5" xfId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2" fontId="3" fillId="5" borderId="6" xfId="1" applyNumberFormat="1" applyFont="1" applyFill="1" applyBorder="1" applyAlignment="1">
      <alignment horizontal="center"/>
    </xf>
    <xf numFmtId="2" fontId="3" fillId="5" borderId="5" xfId="1" applyNumberFormat="1" applyFont="1" applyFill="1" applyBorder="1" applyAlignment="1">
      <alignment horizontal="center"/>
    </xf>
    <xf numFmtId="2" fontId="3" fillId="5" borderId="6" xfId="1" applyNumberFormat="1" applyFont="1" applyFill="1" applyBorder="1" applyAlignment="1"/>
    <xf numFmtId="2" fontId="3" fillId="5" borderId="6" xfId="1" applyNumberFormat="1" applyFont="1" applyFill="1" applyBorder="1"/>
    <xf numFmtId="2" fontId="3" fillId="2" borderId="6" xfId="1" applyNumberFormat="1" applyFont="1" applyFill="1" applyBorder="1" applyAlignment="1"/>
    <xf numFmtId="0" fontId="3" fillId="2" borderId="9" xfId="1" applyFont="1" applyFill="1" applyBorder="1"/>
    <xf numFmtId="0" fontId="8" fillId="2" borderId="16" xfId="1" applyFont="1" applyFill="1" applyBorder="1"/>
    <xf numFmtId="1" fontId="8" fillId="2" borderId="16" xfId="1" applyNumberFormat="1" applyFont="1" applyFill="1" applyBorder="1"/>
    <xf numFmtId="0" fontId="3" fillId="2" borderId="0" xfId="0" applyFont="1" applyFill="1" applyBorder="1"/>
    <xf numFmtId="1" fontId="8" fillId="2" borderId="0" xfId="1" applyNumberFormat="1" applyFont="1" applyFill="1" applyBorder="1"/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wrapText="1"/>
    </xf>
    <xf numFmtId="0" fontId="3" fillId="2" borderId="6" xfId="1" applyFont="1" applyFill="1" applyBorder="1" applyAlignment="1">
      <alignment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wrapText="1"/>
    </xf>
    <xf numFmtId="0" fontId="3" fillId="5" borderId="6" xfId="1" applyFont="1" applyFill="1" applyBorder="1" applyAlignment="1">
      <alignment horizontal="center" wrapText="1"/>
    </xf>
    <xf numFmtId="0" fontId="3" fillId="5" borderId="6" xfId="1" applyFont="1" applyFill="1" applyBorder="1" applyAlignment="1">
      <alignment wrapText="1"/>
    </xf>
    <xf numFmtId="0" fontId="3" fillId="5" borderId="5" xfId="1" applyFont="1" applyFill="1" applyBorder="1" applyAlignment="1">
      <alignment horizontal="center" vertical="center" wrapText="1"/>
    </xf>
    <xf numFmtId="0" fontId="11" fillId="0" borderId="0" xfId="1" applyFont="1" applyAlignment="1"/>
    <xf numFmtId="0" fontId="11" fillId="0" borderId="0" xfId="1" applyFont="1"/>
    <xf numFmtId="0" fontId="11" fillId="2" borderId="0" xfId="1" applyFont="1" applyFill="1" applyAlignment="1">
      <alignment horizontal="left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2" fontId="11" fillId="0" borderId="0" xfId="1" applyNumberFormat="1" applyFont="1"/>
    <xf numFmtId="0" fontId="12" fillId="2" borderId="0" xfId="1" applyFont="1" applyFill="1" applyAlignment="1">
      <alignment horizontal="center"/>
    </xf>
    <xf numFmtId="0" fontId="11" fillId="2" borderId="0" xfId="1" applyFont="1" applyFill="1" applyAlignment="1"/>
    <xf numFmtId="0" fontId="14" fillId="0" borderId="0" xfId="0" applyFont="1" applyAlignment="1"/>
    <xf numFmtId="0" fontId="3" fillId="0" borderId="0" xfId="1" applyFont="1"/>
    <xf numFmtId="0" fontId="6" fillId="2" borderId="0" xfId="1" applyFont="1" applyFill="1" applyAlignment="1"/>
    <xf numFmtId="0" fontId="11" fillId="2" borderId="0" xfId="1" applyFont="1" applyFill="1" applyAlignment="1">
      <alignment horizontal="left"/>
    </xf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Font="1" applyBorder="1" applyAlignment="1">
      <alignment horizontal="center" wrapText="1"/>
    </xf>
    <xf numFmtId="0" fontId="8" fillId="2" borderId="27" xfId="1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0" fontId="8" fillId="0" borderId="27" xfId="1" applyFont="1" applyBorder="1" applyAlignment="1">
      <alignment horizontal="left" wrapText="1"/>
    </xf>
    <xf numFmtId="0" fontId="8" fillId="0" borderId="30" xfId="1" applyFont="1" applyBorder="1" applyAlignment="1">
      <alignment horizontal="left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6" fillId="2" borderId="18" xfId="1" applyFont="1" applyFill="1" applyBorder="1" applyAlignment="1">
      <alignment horizontal="center" vertical="center" textRotation="90" wrapText="1"/>
    </xf>
    <xf numFmtId="0" fontId="6" fillId="2" borderId="28" xfId="1" applyFont="1" applyFill="1" applyBorder="1" applyAlignment="1">
      <alignment horizontal="center" vertical="center" textRotation="90" wrapText="1"/>
    </xf>
    <xf numFmtId="0" fontId="8" fillId="0" borderId="27" xfId="1" applyFont="1" applyBorder="1" applyAlignment="1">
      <alignment horizontal="center" wrapText="1"/>
    </xf>
    <xf numFmtId="0" fontId="8" fillId="0" borderId="29" xfId="1" applyFont="1" applyBorder="1" applyAlignment="1">
      <alignment horizontal="center" wrapText="1"/>
    </xf>
    <xf numFmtId="0" fontId="6" fillId="2" borderId="31" xfId="1" applyFont="1" applyFill="1" applyBorder="1" applyAlignment="1">
      <alignment horizontal="center" vertical="center" textRotation="90" wrapText="1"/>
    </xf>
    <xf numFmtId="0" fontId="6" fillId="2" borderId="32" xfId="1" applyFont="1" applyFill="1" applyBorder="1" applyAlignment="1">
      <alignment horizontal="center" vertical="center" textRotation="90" wrapText="1"/>
    </xf>
    <xf numFmtId="0" fontId="8" fillId="0" borderId="30" xfId="1" applyFont="1" applyBorder="1" applyAlignment="1">
      <alignment horizontal="center" wrapText="1"/>
    </xf>
    <xf numFmtId="0" fontId="8" fillId="2" borderId="27" xfId="1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2" borderId="22" xfId="1" applyFont="1" applyFill="1" applyBorder="1" applyAlignment="1">
      <alignment horizontal="left" wrapText="1"/>
    </xf>
    <xf numFmtId="0" fontId="8" fillId="2" borderId="16" xfId="1" applyFont="1" applyFill="1" applyBorder="1" applyAlignment="1">
      <alignment horizontal="left" wrapText="1"/>
    </xf>
    <xf numFmtId="0" fontId="8" fillId="2" borderId="27" xfId="1" applyFont="1" applyFill="1" applyBorder="1" applyAlignment="1">
      <alignment horizontal="left"/>
    </xf>
    <xf numFmtId="0" fontId="8" fillId="2" borderId="15" xfId="1" applyFont="1" applyFill="1" applyBorder="1" applyAlignment="1">
      <alignment horizontal="left"/>
    </xf>
    <xf numFmtId="0" fontId="5" fillId="2" borderId="0" xfId="1" applyFont="1" applyFill="1" applyAlignment="1">
      <alignment horizontal="center"/>
    </xf>
    <xf numFmtId="0" fontId="8" fillId="2" borderId="30" xfId="1" applyFont="1" applyFill="1" applyBorder="1" applyAlignment="1">
      <alignment horizontal="left"/>
    </xf>
    <xf numFmtId="9" fontId="1" fillId="0" borderId="33" xfId="1" applyNumberFormat="1" applyBorder="1" applyAlignment="1"/>
    <xf numFmtId="0" fontId="1" fillId="0" borderId="33" xfId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27"/>
  <sheetViews>
    <sheetView tabSelected="1" view="pageBreakPreview" topLeftCell="A10" zoomScale="60" workbookViewId="0">
      <selection activeCell="C15" sqref="C15"/>
    </sheetView>
  </sheetViews>
  <sheetFormatPr defaultColWidth="13.42578125" defaultRowHeight="15"/>
  <cols>
    <col min="1" max="1" width="10.5703125" style="1" customWidth="1"/>
    <col min="2" max="2" width="40.140625" style="2" customWidth="1"/>
    <col min="3" max="3" width="6.5703125" style="1" customWidth="1"/>
    <col min="4" max="4" width="11" style="2" customWidth="1"/>
    <col min="5" max="5" width="10.140625" style="2" customWidth="1"/>
    <col min="6" max="6" width="16" style="2" customWidth="1"/>
    <col min="7" max="7" width="17" style="2" customWidth="1"/>
    <col min="8" max="8" width="12.42578125" style="2" customWidth="1"/>
    <col min="9" max="9" width="17" style="2" customWidth="1"/>
    <col min="10" max="10" width="10" style="2" customWidth="1"/>
    <col min="11" max="11" width="11.140625" style="2" customWidth="1"/>
    <col min="12" max="12" width="11.42578125" style="2" customWidth="1"/>
    <col min="13" max="13" width="18.5703125" style="2" customWidth="1"/>
    <col min="14" max="14" width="15.5703125" style="2" customWidth="1"/>
    <col min="15" max="15" width="18.85546875" style="2" customWidth="1"/>
    <col min="16" max="16" width="18.140625" style="2" customWidth="1"/>
    <col min="17" max="17" width="20" style="2" customWidth="1"/>
    <col min="18" max="18" width="26.140625" style="2" customWidth="1"/>
    <col min="19" max="241" width="9.140625" style="2" customWidth="1"/>
    <col min="242" max="242" width="8.140625" style="2" customWidth="1"/>
    <col min="243" max="243" width="38.42578125" style="2" customWidth="1"/>
    <col min="244" max="244" width="9.85546875" style="2" customWidth="1"/>
    <col min="245" max="245" width="8.7109375" style="2" customWidth="1"/>
    <col min="246" max="246" width="13.7109375" style="2" customWidth="1"/>
    <col min="247" max="247" width="14.85546875" style="2" customWidth="1"/>
    <col min="248" max="248" width="13.7109375" style="2" customWidth="1"/>
    <col min="249" max="249" width="12.28515625" style="2" customWidth="1"/>
    <col min="250" max="250" width="9.42578125" style="2" customWidth="1"/>
    <col min="251" max="251" width="10.85546875" style="2" customWidth="1"/>
    <col min="252" max="252" width="12.85546875" style="2" customWidth="1"/>
    <col min="253" max="16384" width="13.42578125" style="2"/>
  </cols>
  <sheetData>
    <row r="1" spans="1:18" ht="25.5">
      <c r="A1" s="42"/>
      <c r="B1" s="43"/>
      <c r="C1" s="44"/>
      <c r="D1" s="44"/>
      <c r="E1" s="45"/>
      <c r="F1" s="45"/>
      <c r="G1" s="45"/>
      <c r="H1" s="46"/>
      <c r="I1" s="46"/>
      <c r="J1" s="46"/>
      <c r="K1" s="46"/>
      <c r="L1" s="46"/>
      <c r="M1" s="46"/>
      <c r="N1" s="45"/>
      <c r="O1" s="45"/>
      <c r="P1" s="45"/>
      <c r="Q1" s="45"/>
      <c r="R1" s="45"/>
    </row>
    <row r="2" spans="1:18" ht="25.5">
      <c r="A2" s="165" t="s">
        <v>34</v>
      </c>
      <c r="B2" s="165"/>
      <c r="C2" s="165"/>
      <c r="D2" s="165"/>
      <c r="E2" s="165"/>
      <c r="F2" s="167" t="s">
        <v>46</v>
      </c>
      <c r="G2" s="167"/>
      <c r="H2" s="167"/>
      <c r="I2" s="167"/>
      <c r="J2" s="154"/>
      <c r="K2" s="154" t="s">
        <v>24</v>
      </c>
      <c r="L2" s="155"/>
      <c r="M2" s="155"/>
      <c r="N2" s="155"/>
      <c r="O2" s="155"/>
      <c r="P2" s="155"/>
      <c r="Q2" s="163"/>
      <c r="R2" s="45"/>
    </row>
    <row r="3" spans="1:18" ht="25.5">
      <c r="A3" s="156"/>
      <c r="B3" s="156" t="s">
        <v>57</v>
      </c>
      <c r="C3" s="156"/>
      <c r="D3" s="156"/>
      <c r="E3" s="156"/>
      <c r="F3" s="157"/>
      <c r="G3" s="157" t="s">
        <v>58</v>
      </c>
      <c r="H3" s="158"/>
      <c r="I3" s="157"/>
      <c r="J3" s="154"/>
      <c r="K3" s="154" t="s">
        <v>41</v>
      </c>
      <c r="L3" s="155"/>
      <c r="M3" s="155"/>
      <c r="N3" s="155"/>
      <c r="O3" s="155"/>
      <c r="P3" s="155"/>
      <c r="Q3" s="163"/>
      <c r="R3" s="45"/>
    </row>
    <row r="4" spans="1:18" ht="25.5">
      <c r="A4" s="165" t="s">
        <v>45</v>
      </c>
      <c r="B4" s="168"/>
      <c r="C4" s="168"/>
      <c r="D4" s="168"/>
      <c r="E4" s="168"/>
      <c r="F4" s="155"/>
      <c r="G4" s="155"/>
      <c r="H4" s="154"/>
      <c r="I4" s="154"/>
      <c r="J4" s="154"/>
      <c r="K4" s="154" t="s">
        <v>26</v>
      </c>
      <c r="L4" s="155"/>
      <c r="M4" s="155"/>
      <c r="N4" s="155"/>
      <c r="O4" s="159">
        <f>Q24</f>
        <v>0</v>
      </c>
      <c r="P4" s="155" t="s">
        <v>32</v>
      </c>
      <c r="Q4" s="163"/>
      <c r="R4" s="45"/>
    </row>
    <row r="5" spans="1:18" ht="25.5">
      <c r="A5" s="160"/>
      <c r="B5" s="161" t="s">
        <v>51</v>
      </c>
      <c r="C5" s="162"/>
      <c r="D5" s="160"/>
      <c r="E5" s="160"/>
      <c r="F5" s="155"/>
      <c r="G5" s="155"/>
      <c r="H5" s="154"/>
      <c r="I5" s="154"/>
      <c r="J5" s="154"/>
      <c r="K5" s="154" t="s">
        <v>52</v>
      </c>
      <c r="L5" s="155"/>
      <c r="M5" s="155"/>
      <c r="N5" s="155"/>
      <c r="O5" s="155"/>
      <c r="P5" s="155"/>
      <c r="Q5" s="163"/>
      <c r="R5" s="45"/>
    </row>
    <row r="6" spans="1:18" ht="25.5">
      <c r="A6" s="42"/>
      <c r="B6" s="47"/>
      <c r="C6" s="44"/>
      <c r="D6" s="47"/>
      <c r="E6" s="47"/>
      <c r="F6" s="45"/>
      <c r="G6" s="45"/>
      <c r="H6" s="45"/>
      <c r="I6" s="45"/>
      <c r="J6" s="46"/>
      <c r="K6" s="46"/>
      <c r="L6" s="46"/>
      <c r="M6" s="46"/>
      <c r="N6" s="45"/>
      <c r="O6" s="45"/>
      <c r="P6" s="45"/>
      <c r="Q6" s="45"/>
      <c r="R6" s="45"/>
    </row>
    <row r="7" spans="1:18" ht="25.5">
      <c r="A7" s="42"/>
      <c r="B7" s="166"/>
      <c r="C7" s="166"/>
      <c r="D7" s="166"/>
      <c r="E7" s="166"/>
      <c r="F7" s="45"/>
      <c r="G7" s="45"/>
      <c r="H7" s="45"/>
      <c r="I7" s="45"/>
      <c r="J7" s="46"/>
      <c r="K7" s="46"/>
      <c r="L7" s="46"/>
      <c r="M7" s="46"/>
      <c r="N7" s="45"/>
      <c r="O7" s="45"/>
      <c r="P7" s="45"/>
      <c r="Q7" s="45"/>
      <c r="R7" s="45"/>
    </row>
    <row r="8" spans="1:18" ht="26.25" thickBot="1">
      <c r="A8" s="42"/>
      <c r="B8" s="166"/>
      <c r="C8" s="166"/>
      <c r="D8" s="166"/>
      <c r="E8" s="166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ht="32.25" customHeight="1" thickBot="1">
      <c r="A9" s="48"/>
      <c r="B9" s="49"/>
      <c r="C9" s="50"/>
      <c r="D9" s="49"/>
      <c r="E9" s="51"/>
      <c r="F9" s="177" t="s">
        <v>0</v>
      </c>
      <c r="G9" s="181"/>
      <c r="H9" s="179" t="s">
        <v>2</v>
      </c>
      <c r="I9" s="177" t="s">
        <v>1</v>
      </c>
      <c r="J9" s="178"/>
      <c r="K9" s="178"/>
      <c r="L9" s="174"/>
      <c r="M9" s="174" t="s">
        <v>3</v>
      </c>
      <c r="N9" s="174" t="s">
        <v>4</v>
      </c>
      <c r="O9" s="52"/>
      <c r="P9" s="174" t="s">
        <v>25</v>
      </c>
      <c r="Q9" s="174" t="s">
        <v>47</v>
      </c>
      <c r="R9" s="51"/>
    </row>
    <row r="10" spans="1:18" ht="189" customHeight="1" thickBot="1">
      <c r="A10" s="53" t="s">
        <v>5</v>
      </c>
      <c r="B10" s="19" t="s">
        <v>6</v>
      </c>
      <c r="C10" s="20" t="s">
        <v>7</v>
      </c>
      <c r="D10" s="20" t="s">
        <v>8</v>
      </c>
      <c r="E10" s="21" t="s">
        <v>9</v>
      </c>
      <c r="F10" s="22" t="s">
        <v>10</v>
      </c>
      <c r="G10" s="23" t="s">
        <v>11</v>
      </c>
      <c r="H10" s="180"/>
      <c r="I10" s="23" t="s">
        <v>12</v>
      </c>
      <c r="J10" s="23" t="s">
        <v>13</v>
      </c>
      <c r="K10" s="23" t="s">
        <v>14</v>
      </c>
      <c r="L10" s="175"/>
      <c r="M10" s="176"/>
      <c r="N10" s="175"/>
      <c r="O10" s="20" t="s">
        <v>38</v>
      </c>
      <c r="P10" s="176"/>
      <c r="Q10" s="175"/>
      <c r="R10" s="24" t="s">
        <v>53</v>
      </c>
    </row>
    <row r="11" spans="1:18" ht="26.25" customHeight="1">
      <c r="A11" s="54">
        <v>1</v>
      </c>
      <c r="B11" s="55" t="s">
        <v>18</v>
      </c>
      <c r="C11" s="56">
        <v>12</v>
      </c>
      <c r="D11" s="57">
        <v>2</v>
      </c>
      <c r="E11" s="58"/>
      <c r="F11" s="57"/>
      <c r="G11" s="57"/>
      <c r="H11" s="57"/>
      <c r="I11" s="57"/>
      <c r="J11" s="57"/>
      <c r="K11" s="57"/>
      <c r="L11" s="57"/>
      <c r="M11" s="58"/>
      <c r="N11" s="58"/>
      <c r="O11" s="59"/>
      <c r="P11" s="59"/>
      <c r="Q11" s="60"/>
      <c r="R11" s="61"/>
    </row>
    <row r="12" spans="1:18" ht="25.5" customHeight="1">
      <c r="A12" s="54">
        <v>2</v>
      </c>
      <c r="B12" s="55" t="s">
        <v>18</v>
      </c>
      <c r="C12" s="54">
        <v>11</v>
      </c>
      <c r="D12" s="57">
        <v>3.25</v>
      </c>
      <c r="E12" s="58"/>
      <c r="F12" s="57"/>
      <c r="G12" s="57"/>
      <c r="H12" s="62"/>
      <c r="I12" s="62"/>
      <c r="J12" s="62"/>
      <c r="K12" s="62"/>
      <c r="L12" s="62"/>
      <c r="M12" s="58"/>
      <c r="N12" s="58"/>
      <c r="O12" s="59"/>
      <c r="P12" s="59"/>
      <c r="Q12" s="60"/>
      <c r="R12" s="61"/>
    </row>
    <row r="13" spans="1:18" ht="26.25" customHeight="1">
      <c r="A13" s="54">
        <v>3</v>
      </c>
      <c r="B13" s="55" t="s">
        <v>40</v>
      </c>
      <c r="C13" s="56">
        <v>10</v>
      </c>
      <c r="D13" s="57">
        <v>1</v>
      </c>
      <c r="E13" s="58"/>
      <c r="F13" s="57"/>
      <c r="G13" s="57"/>
      <c r="H13" s="57"/>
      <c r="I13" s="57"/>
      <c r="J13" s="57"/>
      <c r="K13" s="57"/>
      <c r="L13" s="57"/>
      <c r="M13" s="58"/>
      <c r="N13" s="58"/>
      <c r="O13" s="59"/>
      <c r="P13" s="59"/>
      <c r="Q13" s="60"/>
      <c r="R13" s="61"/>
    </row>
    <row r="14" spans="1:18" ht="24.75" customHeight="1">
      <c r="A14" s="54">
        <v>4</v>
      </c>
      <c r="B14" s="63" t="s">
        <v>19</v>
      </c>
      <c r="C14" s="64">
        <v>10</v>
      </c>
      <c r="D14" s="62">
        <v>0.25</v>
      </c>
      <c r="E14" s="58"/>
      <c r="F14" s="57"/>
      <c r="G14" s="57"/>
      <c r="H14" s="57"/>
      <c r="I14" s="57"/>
      <c r="J14" s="57"/>
      <c r="K14" s="57"/>
      <c r="L14" s="57"/>
      <c r="M14" s="58"/>
      <c r="N14" s="58"/>
      <c r="O14" s="59"/>
      <c r="P14" s="59"/>
      <c r="Q14" s="60"/>
      <c r="R14" s="61"/>
    </row>
    <row r="15" spans="1:18" ht="23.25" customHeight="1">
      <c r="A15" s="65"/>
      <c r="B15" s="66" t="s">
        <v>23</v>
      </c>
      <c r="C15" s="64"/>
      <c r="D15" s="62"/>
      <c r="E15" s="67"/>
      <c r="F15" s="57"/>
      <c r="G15" s="62"/>
      <c r="H15" s="62"/>
      <c r="I15" s="62"/>
      <c r="J15" s="62"/>
      <c r="K15" s="62"/>
      <c r="L15" s="62"/>
      <c r="M15" s="67"/>
      <c r="N15" s="67"/>
      <c r="O15" s="59"/>
      <c r="P15" s="59"/>
      <c r="Q15" s="60"/>
      <c r="R15" s="61"/>
    </row>
    <row r="16" spans="1:18" ht="23.25" customHeight="1" thickBot="1">
      <c r="A16" s="65"/>
      <c r="B16" s="68"/>
      <c r="C16" s="65"/>
      <c r="D16" s="62"/>
      <c r="E16" s="67"/>
      <c r="F16" s="62"/>
      <c r="G16" s="62"/>
      <c r="H16" s="62"/>
      <c r="I16" s="62"/>
      <c r="J16" s="62"/>
      <c r="K16" s="62"/>
      <c r="L16" s="62"/>
      <c r="M16" s="67"/>
      <c r="N16" s="67"/>
      <c r="O16" s="69"/>
      <c r="P16" s="59"/>
      <c r="Q16" s="60"/>
      <c r="R16" s="61"/>
    </row>
    <row r="17" spans="1:20" ht="22.5" customHeight="1" thickBot="1">
      <c r="A17" s="172" t="s">
        <v>15</v>
      </c>
      <c r="B17" s="173"/>
      <c r="C17" s="70"/>
      <c r="D17" s="71">
        <f>SUM(D11:D15)</f>
        <v>6.5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72"/>
      <c r="Q17" s="72"/>
      <c r="R17" s="72"/>
      <c r="S17" s="3"/>
    </row>
    <row r="18" spans="1:20" ht="24" customHeight="1">
      <c r="A18" s="73"/>
      <c r="B18" s="74"/>
      <c r="C18" s="75"/>
      <c r="D18" s="76"/>
      <c r="E18" s="77"/>
      <c r="F18" s="78"/>
      <c r="G18" s="59"/>
      <c r="H18" s="78"/>
      <c r="I18" s="78"/>
      <c r="J18" s="78"/>
      <c r="K18" s="59"/>
      <c r="L18" s="78"/>
      <c r="M18" s="78"/>
      <c r="N18" s="78"/>
      <c r="O18" s="59"/>
      <c r="P18" s="59"/>
      <c r="Q18" s="60"/>
      <c r="R18" s="61"/>
      <c r="S18" s="3"/>
      <c r="T18" s="3"/>
    </row>
    <row r="19" spans="1:20" ht="21.75" customHeight="1">
      <c r="A19" s="79"/>
      <c r="B19" s="80"/>
      <c r="C19" s="81"/>
      <c r="D19" s="82"/>
      <c r="E19" s="83"/>
      <c r="F19" s="63"/>
      <c r="G19" s="57"/>
      <c r="H19" s="63"/>
      <c r="I19" s="57"/>
      <c r="J19" s="57"/>
      <c r="K19" s="57"/>
      <c r="L19" s="63"/>
      <c r="M19" s="63"/>
      <c r="N19" s="63"/>
      <c r="O19" s="59"/>
      <c r="P19" s="59"/>
      <c r="Q19" s="60"/>
      <c r="R19" s="61"/>
      <c r="S19" s="3"/>
      <c r="T19" s="3"/>
    </row>
    <row r="20" spans="1:20" ht="21.75" customHeight="1">
      <c r="A20" s="79">
        <v>1</v>
      </c>
      <c r="B20" s="84" t="s">
        <v>20</v>
      </c>
      <c r="C20" s="81">
        <v>2</v>
      </c>
      <c r="D20" s="82">
        <v>0.25</v>
      </c>
      <c r="E20" s="83"/>
      <c r="F20" s="63"/>
      <c r="G20" s="57"/>
      <c r="H20" s="63"/>
      <c r="I20" s="57"/>
      <c r="J20" s="57"/>
      <c r="K20" s="57"/>
      <c r="L20" s="63"/>
      <c r="M20" s="63"/>
      <c r="N20" s="63"/>
      <c r="O20" s="59"/>
      <c r="P20" s="59"/>
      <c r="Q20" s="60"/>
      <c r="R20" s="61"/>
      <c r="S20" s="3"/>
      <c r="T20" s="3"/>
    </row>
    <row r="21" spans="1:20" ht="21.75" customHeight="1">
      <c r="A21" s="79">
        <v>2</v>
      </c>
      <c r="B21" s="80" t="s">
        <v>21</v>
      </c>
      <c r="C21" s="81">
        <v>6</v>
      </c>
      <c r="D21" s="82">
        <v>3.45</v>
      </c>
      <c r="E21" s="83"/>
      <c r="F21" s="63"/>
      <c r="G21" s="57"/>
      <c r="H21" s="63"/>
      <c r="I21" s="57"/>
      <c r="J21" s="57"/>
      <c r="K21" s="57"/>
      <c r="L21" s="63"/>
      <c r="M21" s="63"/>
      <c r="N21" s="63"/>
      <c r="O21" s="59"/>
      <c r="P21" s="59"/>
      <c r="Q21" s="60"/>
      <c r="R21" s="61"/>
      <c r="S21" s="3"/>
      <c r="T21" s="3"/>
    </row>
    <row r="22" spans="1:20" ht="25.5" customHeight="1" thickBot="1">
      <c r="A22" s="79"/>
      <c r="B22" s="80"/>
      <c r="C22" s="79"/>
      <c r="D22" s="82"/>
      <c r="E22" s="83"/>
      <c r="F22" s="63"/>
      <c r="G22" s="57"/>
      <c r="H22" s="63"/>
      <c r="I22" s="63"/>
      <c r="J22" s="63"/>
      <c r="K22" s="63"/>
      <c r="L22" s="63"/>
      <c r="M22" s="63"/>
      <c r="N22" s="63"/>
      <c r="O22" s="59"/>
      <c r="P22" s="59"/>
      <c r="Q22" s="60"/>
      <c r="R22" s="61"/>
      <c r="S22" s="3"/>
      <c r="T22" s="3"/>
    </row>
    <row r="23" spans="1:20" ht="22.5" customHeight="1" thickBot="1">
      <c r="A23" s="172" t="s">
        <v>16</v>
      </c>
      <c r="B23" s="173"/>
      <c r="C23" s="85"/>
      <c r="D23" s="86">
        <f>SUM(D18:D22)</f>
        <v>3.7</v>
      </c>
      <c r="E23" s="87"/>
      <c r="F23" s="88"/>
      <c r="G23" s="89"/>
      <c r="H23" s="88"/>
      <c r="I23" s="89"/>
      <c r="J23" s="89"/>
      <c r="K23" s="89"/>
      <c r="L23" s="89"/>
      <c r="M23" s="88"/>
      <c r="N23" s="88"/>
      <c r="O23" s="89"/>
      <c r="P23" s="89"/>
      <c r="Q23" s="89"/>
      <c r="R23" s="89"/>
      <c r="S23" s="3"/>
      <c r="T23" s="3"/>
    </row>
    <row r="24" spans="1:20" ht="22.5" customHeight="1" thickBot="1">
      <c r="A24" s="170" t="s">
        <v>17</v>
      </c>
      <c r="B24" s="171"/>
      <c r="C24" s="90"/>
      <c r="D24" s="91">
        <f>D17+D23</f>
        <v>10.199999999999999</v>
      </c>
      <c r="E24" s="92"/>
      <c r="F24" s="89"/>
      <c r="G24" s="89"/>
      <c r="H24" s="89"/>
      <c r="I24" s="89"/>
      <c r="J24" s="89"/>
      <c r="K24" s="89"/>
      <c r="L24" s="89"/>
      <c r="M24" s="93"/>
      <c r="N24" s="93"/>
      <c r="O24" s="89"/>
      <c r="P24" s="89"/>
      <c r="Q24" s="89"/>
      <c r="R24" s="89"/>
      <c r="S24" s="3"/>
      <c r="T24" s="3"/>
    </row>
    <row r="25" spans="1:20" ht="22.5" customHeight="1">
      <c r="A25" s="94"/>
      <c r="B25" s="95"/>
      <c r="C25" s="96"/>
      <c r="D25" s="97"/>
      <c r="E25" s="98"/>
      <c r="F25" s="99"/>
      <c r="G25" s="99"/>
      <c r="H25" s="99"/>
      <c r="I25" s="99"/>
      <c r="J25" s="99"/>
      <c r="K25" s="99"/>
      <c r="L25" s="99"/>
      <c r="M25" s="100"/>
      <c r="N25" s="100"/>
      <c r="O25" s="99"/>
      <c r="P25" s="99"/>
      <c r="Q25" s="99"/>
      <c r="R25" s="99"/>
      <c r="S25" s="3"/>
      <c r="T25" s="3"/>
    </row>
    <row r="26" spans="1:20" ht="22.5" customHeight="1">
      <c r="A26" s="94"/>
      <c r="B26" s="101"/>
      <c r="C26" s="102"/>
      <c r="D26" s="101"/>
      <c r="E26" s="101"/>
      <c r="F26" s="101"/>
      <c r="G26" s="101"/>
      <c r="H26" s="101"/>
      <c r="I26" s="101"/>
      <c r="J26" s="101"/>
      <c r="K26" s="101"/>
      <c r="L26" s="99"/>
      <c r="M26" s="100"/>
      <c r="N26" s="100"/>
      <c r="O26" s="99"/>
      <c r="P26" s="99"/>
      <c r="Q26" s="99"/>
      <c r="R26" s="99"/>
      <c r="S26" s="3"/>
      <c r="T26" s="3"/>
    </row>
    <row r="27" spans="1:20" ht="46.5" customHeight="1">
      <c r="A27" s="103"/>
      <c r="B27" s="104" t="s">
        <v>54</v>
      </c>
      <c r="C27" s="104"/>
      <c r="D27" s="104"/>
      <c r="E27" s="104"/>
      <c r="F27" s="104"/>
      <c r="G27" s="104"/>
      <c r="H27" s="169" t="s">
        <v>55</v>
      </c>
      <c r="I27" s="169"/>
      <c r="J27" s="99"/>
      <c r="K27" s="99"/>
      <c r="L27" s="105"/>
      <c r="M27" s="105"/>
      <c r="N27" s="105"/>
      <c r="O27" s="105"/>
      <c r="P27" s="105"/>
      <c r="Q27" s="105"/>
      <c r="R27" s="105"/>
      <c r="S27" s="3"/>
      <c r="T27" s="3"/>
    </row>
  </sheetData>
  <mergeCells count="17">
    <mergeCell ref="H27:I27"/>
    <mergeCell ref="A24:B24"/>
    <mergeCell ref="A17:B17"/>
    <mergeCell ref="A23:B23"/>
    <mergeCell ref="Q9:Q10"/>
    <mergeCell ref="P9:P10"/>
    <mergeCell ref="N9:N10"/>
    <mergeCell ref="M9:M10"/>
    <mergeCell ref="L9:L10"/>
    <mergeCell ref="I9:K9"/>
    <mergeCell ref="H9:H10"/>
    <mergeCell ref="F9:G9"/>
    <mergeCell ref="A2:E2"/>
    <mergeCell ref="B7:E7"/>
    <mergeCell ref="B8:E8"/>
    <mergeCell ref="F2:I2"/>
    <mergeCell ref="A4:E4"/>
  </mergeCells>
  <phoneticPr fontId="0" type="noConversion"/>
  <pageMargins left="0.15748031496062992" right="0.27559055118110237" top="0.51181102362204722" bottom="0.98425196850393704" header="0.51181102362204722" footer="0.51181102362204722"/>
  <pageSetup paperSize="9" scale="49" fitToHeight="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V30"/>
  <sheetViews>
    <sheetView view="pageBreakPreview" topLeftCell="A2" zoomScale="60" zoomScaleNormal="50" workbookViewId="0">
      <selection activeCell="X10" sqref="X10"/>
    </sheetView>
  </sheetViews>
  <sheetFormatPr defaultColWidth="12.85546875" defaultRowHeight="15"/>
  <cols>
    <col min="1" max="1" width="8.140625" style="4" customWidth="1"/>
    <col min="2" max="2" width="43.28515625" style="5" customWidth="1"/>
    <col min="3" max="3" width="9.85546875" style="4" customWidth="1"/>
    <col min="4" max="4" width="10.140625" style="5" customWidth="1"/>
    <col min="5" max="5" width="15.5703125" style="5" customWidth="1"/>
    <col min="6" max="6" width="14.85546875" style="5" customWidth="1"/>
    <col min="7" max="7" width="13.7109375" style="5" customWidth="1"/>
    <col min="8" max="8" width="10.5703125" style="5" customWidth="1"/>
    <col min="9" max="9" width="13" style="5" customWidth="1"/>
    <col min="10" max="11" width="10.5703125" style="5" customWidth="1"/>
    <col min="12" max="12" width="14.7109375" style="5" customWidth="1"/>
    <col min="13" max="13" width="12.28515625" style="5" customWidth="1"/>
    <col min="14" max="14" width="10.5703125" style="5" customWidth="1"/>
    <col min="15" max="15" width="16.85546875" style="5" customWidth="1"/>
    <col min="16" max="16" width="14.7109375" style="5" customWidth="1"/>
    <col min="17" max="17" width="18.42578125" style="5" customWidth="1"/>
    <col min="18" max="18" width="18.28515625" style="5" customWidth="1"/>
    <col min="19" max="19" width="17.5703125" style="5" customWidth="1"/>
    <col min="20" max="20" width="21.85546875" style="5" customWidth="1"/>
    <col min="21" max="21" width="16.28515625" style="5" customWidth="1"/>
    <col min="22" max="243" width="9.140625" style="5" customWidth="1"/>
    <col min="244" max="244" width="8.140625" style="5" customWidth="1"/>
    <col min="245" max="245" width="38.42578125" style="5" customWidth="1"/>
    <col min="246" max="246" width="9.85546875" style="5" customWidth="1"/>
    <col min="247" max="247" width="8.7109375" style="5" customWidth="1"/>
    <col min="248" max="248" width="13.7109375" style="5" customWidth="1"/>
    <col min="249" max="249" width="14.85546875" style="5" customWidth="1"/>
    <col min="250" max="250" width="13.7109375" style="5" customWidth="1"/>
    <col min="251" max="251" width="12.28515625" style="5" customWidth="1"/>
    <col min="252" max="252" width="9.42578125" style="5" customWidth="1"/>
    <col min="253" max="253" width="10.85546875" style="5" customWidth="1"/>
    <col min="254" max="16384" width="12.85546875" style="5"/>
  </cols>
  <sheetData>
    <row r="1" spans="1:21" ht="23.25">
      <c r="A1" s="106"/>
      <c r="B1" s="107"/>
      <c r="C1" s="108"/>
      <c r="D1" s="108"/>
      <c r="E1" s="7"/>
      <c r="F1" s="7"/>
      <c r="G1" s="7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</row>
    <row r="2" spans="1:21" ht="23.25">
      <c r="A2" s="185" t="s">
        <v>34</v>
      </c>
      <c r="B2" s="185"/>
      <c r="C2" s="185"/>
      <c r="D2" s="185"/>
      <c r="E2" s="185"/>
      <c r="F2" s="164" t="s">
        <v>48</v>
      </c>
      <c r="G2" s="164"/>
      <c r="H2" s="164"/>
      <c r="I2" s="164"/>
      <c r="J2" s="164"/>
      <c r="K2" s="6"/>
      <c r="L2" s="6"/>
      <c r="M2" s="6" t="s">
        <v>24</v>
      </c>
      <c r="N2" s="7"/>
      <c r="O2" s="7"/>
      <c r="P2" s="7"/>
      <c r="Q2" s="7"/>
      <c r="R2" s="7"/>
      <c r="S2" s="7"/>
      <c r="T2" s="7"/>
    </row>
    <row r="3" spans="1:21" ht="23.25">
      <c r="A3" s="16"/>
      <c r="B3" s="16" t="s">
        <v>35</v>
      </c>
      <c r="C3" s="16"/>
      <c r="D3" s="16"/>
      <c r="E3" s="16"/>
      <c r="F3" s="17"/>
      <c r="G3" s="17" t="s">
        <v>56</v>
      </c>
      <c r="H3" s="108"/>
      <c r="I3" s="17"/>
      <c r="J3" s="17"/>
      <c r="K3" s="6"/>
      <c r="L3" s="6"/>
      <c r="M3" s="6" t="s">
        <v>27</v>
      </c>
      <c r="N3" s="7"/>
      <c r="O3" s="7" t="s">
        <v>33</v>
      </c>
      <c r="P3" s="7"/>
      <c r="Q3" s="7"/>
      <c r="R3" s="7"/>
      <c r="S3" s="7"/>
      <c r="T3" s="7"/>
    </row>
    <row r="4" spans="1:21" ht="23.25">
      <c r="A4" s="185" t="s">
        <v>45</v>
      </c>
      <c r="B4" s="186"/>
      <c r="C4" s="186"/>
      <c r="D4" s="186"/>
      <c r="E4" s="186"/>
      <c r="F4" s="7"/>
      <c r="G4" s="7"/>
      <c r="H4" s="6"/>
      <c r="I4" s="6"/>
      <c r="J4" s="6"/>
      <c r="K4" s="6"/>
      <c r="L4" s="6"/>
      <c r="M4" s="6" t="s">
        <v>26</v>
      </c>
      <c r="N4" s="7"/>
      <c r="O4" s="7"/>
      <c r="P4" s="7"/>
      <c r="Q4" s="109">
        <f>S26</f>
        <v>76478.13</v>
      </c>
      <c r="R4" s="7" t="s">
        <v>32</v>
      </c>
      <c r="S4" s="7"/>
      <c r="T4" s="7"/>
    </row>
    <row r="5" spans="1:21" ht="23.25">
      <c r="A5" s="17"/>
      <c r="B5" s="187" t="s">
        <v>50</v>
      </c>
      <c r="C5" s="188"/>
      <c r="D5" s="17"/>
      <c r="E5" s="17"/>
      <c r="F5" s="7"/>
      <c r="G5" s="7"/>
      <c r="H5" s="6"/>
      <c r="I5" s="6"/>
      <c r="J5" s="6"/>
      <c r="K5" s="6"/>
      <c r="L5" s="6"/>
      <c r="M5" s="6" t="s">
        <v>44</v>
      </c>
      <c r="N5" s="6"/>
      <c r="O5" s="7"/>
      <c r="P5" s="7"/>
      <c r="Q5" s="7"/>
      <c r="R5" s="7"/>
      <c r="S5" s="7"/>
      <c r="T5" s="7"/>
    </row>
    <row r="6" spans="1:21" ht="23.25">
      <c r="A6" s="106"/>
      <c r="B6" s="110"/>
      <c r="C6" s="108"/>
      <c r="D6" s="110"/>
      <c r="E6" s="110"/>
      <c r="F6" s="7"/>
      <c r="G6" s="7"/>
      <c r="H6" s="7"/>
      <c r="I6" s="7"/>
      <c r="J6" s="7"/>
      <c r="K6" s="7"/>
      <c r="L6" s="6"/>
      <c r="M6" s="6"/>
      <c r="N6" s="6"/>
      <c r="O6" s="6"/>
      <c r="P6" s="7"/>
      <c r="Q6" s="7"/>
      <c r="R6" s="7"/>
      <c r="S6" s="7"/>
      <c r="T6" s="7"/>
    </row>
    <row r="7" spans="1:21" ht="23.25">
      <c r="A7" s="106"/>
      <c r="B7" s="193"/>
      <c r="C7" s="193"/>
      <c r="D7" s="193"/>
      <c r="E7" s="193"/>
      <c r="F7" s="7"/>
      <c r="G7" s="7"/>
      <c r="H7" s="7"/>
      <c r="I7" s="7"/>
      <c r="J7" s="7"/>
      <c r="K7" s="7"/>
      <c r="L7" s="6"/>
      <c r="M7" s="6"/>
      <c r="N7" s="6"/>
      <c r="O7" s="6"/>
      <c r="P7" s="7"/>
      <c r="Q7" s="7"/>
      <c r="R7" s="7"/>
      <c r="S7" s="7"/>
      <c r="T7" s="7"/>
    </row>
    <row r="8" spans="1:21" ht="24" thickBot="1">
      <c r="A8" s="106"/>
      <c r="B8" s="193"/>
      <c r="C8" s="193"/>
      <c r="D8" s="193"/>
      <c r="E8" s="19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1" ht="32.25" customHeight="1" thickBot="1">
      <c r="A9" s="111"/>
      <c r="B9" s="112"/>
      <c r="C9" s="113"/>
      <c r="D9" s="112"/>
      <c r="E9" s="114"/>
      <c r="F9" s="182" t="s">
        <v>0</v>
      </c>
      <c r="G9" s="183"/>
      <c r="H9" s="179" t="s">
        <v>2</v>
      </c>
      <c r="I9" s="182" t="s">
        <v>1</v>
      </c>
      <c r="J9" s="184"/>
      <c r="K9" s="184"/>
      <c r="L9" s="184"/>
      <c r="M9" s="184"/>
      <c r="N9" s="183"/>
      <c r="O9" s="179" t="s">
        <v>3</v>
      </c>
      <c r="P9" s="174" t="s">
        <v>4</v>
      </c>
      <c r="Q9" s="115"/>
      <c r="R9" s="174" t="s">
        <v>25</v>
      </c>
      <c r="S9" s="174" t="s">
        <v>49</v>
      </c>
      <c r="T9" s="116"/>
    </row>
    <row r="10" spans="1:21" ht="189" customHeight="1" thickBot="1">
      <c r="A10" s="18" t="s">
        <v>5</v>
      </c>
      <c r="B10" s="19" t="s">
        <v>6</v>
      </c>
      <c r="C10" s="20" t="s">
        <v>7</v>
      </c>
      <c r="D10" s="20" t="s">
        <v>8</v>
      </c>
      <c r="E10" s="21" t="s">
        <v>9</v>
      </c>
      <c r="F10" s="22" t="s">
        <v>10</v>
      </c>
      <c r="G10" s="23" t="s">
        <v>11</v>
      </c>
      <c r="H10" s="180"/>
      <c r="I10" s="23" t="s">
        <v>12</v>
      </c>
      <c r="J10" s="23"/>
      <c r="K10" s="23"/>
      <c r="L10" s="23" t="s">
        <v>13</v>
      </c>
      <c r="M10" s="23" t="s">
        <v>14</v>
      </c>
      <c r="N10" s="23"/>
      <c r="O10" s="180"/>
      <c r="P10" s="175"/>
      <c r="Q10" s="20" t="s">
        <v>39</v>
      </c>
      <c r="R10" s="175"/>
      <c r="S10" s="175"/>
      <c r="T10" s="117" t="s">
        <v>43</v>
      </c>
    </row>
    <row r="11" spans="1:21" ht="33.75" customHeight="1">
      <c r="A11" s="146">
        <v>1</v>
      </c>
      <c r="B11" s="147" t="s">
        <v>18</v>
      </c>
      <c r="C11" s="119">
        <v>11</v>
      </c>
      <c r="D11" s="120">
        <v>2.5</v>
      </c>
      <c r="E11" s="121">
        <v>5260</v>
      </c>
      <c r="F11" s="122">
        <f>D11*E11*10%</f>
        <v>1315</v>
      </c>
      <c r="G11" s="120">
        <f>(D11*E11)*30%</f>
        <v>3945</v>
      </c>
      <c r="H11" s="123"/>
      <c r="I11" s="123"/>
      <c r="J11" s="123"/>
      <c r="K11" s="123"/>
      <c r="L11" s="123"/>
      <c r="M11" s="123"/>
      <c r="N11" s="123"/>
      <c r="O11" s="124">
        <f>D11*E11</f>
        <v>13150</v>
      </c>
      <c r="P11" s="124">
        <f>E11*10%*D11</f>
        <v>1315</v>
      </c>
      <c r="Q11" s="125">
        <f>(D11*E11)+F11+G11+H11+I11+J11+K11+L11+M11</f>
        <v>18410</v>
      </c>
      <c r="R11" s="126"/>
      <c r="S11" s="127">
        <f>Q11+R11</f>
        <v>18410</v>
      </c>
      <c r="T11" s="128">
        <f>S11*12+O11+P11</f>
        <v>235385</v>
      </c>
    </row>
    <row r="12" spans="1:21" ht="31.5" customHeight="1">
      <c r="A12" s="146">
        <v>1</v>
      </c>
      <c r="B12" s="147" t="s">
        <v>18</v>
      </c>
      <c r="C12" s="119">
        <v>12</v>
      </c>
      <c r="D12" s="120">
        <v>0.6</v>
      </c>
      <c r="E12" s="121">
        <v>5660</v>
      </c>
      <c r="F12" s="122">
        <f>D12*E12*10%</f>
        <v>339.6</v>
      </c>
      <c r="G12" s="120">
        <f>(D12*E12)*10%</f>
        <v>339.6</v>
      </c>
      <c r="H12" s="123"/>
      <c r="I12" s="123"/>
      <c r="J12" s="123"/>
      <c r="K12" s="123"/>
      <c r="L12" s="123"/>
      <c r="M12" s="123"/>
      <c r="N12" s="123"/>
      <c r="O12" s="124">
        <f>D12*E12</f>
        <v>3396</v>
      </c>
      <c r="P12" s="124">
        <f>E12*10%*D12</f>
        <v>339.59999999999997</v>
      </c>
      <c r="Q12" s="125">
        <f>(D12*E12)+F12+G12+H12+I12+J12+K12+L12+M12</f>
        <v>4075.2</v>
      </c>
      <c r="R12" s="126"/>
      <c r="S12" s="127">
        <f>Q12+R12</f>
        <v>4075.2</v>
      </c>
      <c r="T12" s="128">
        <f t="shared" ref="T12:T14" si="0">S12*12+O12+P12</f>
        <v>52637.999999999993</v>
      </c>
    </row>
    <row r="13" spans="1:21" s="2" customFormat="1" ht="26.25" customHeight="1">
      <c r="A13" s="54">
        <v>2</v>
      </c>
      <c r="B13" s="55" t="s">
        <v>40</v>
      </c>
      <c r="C13" s="25">
        <v>14</v>
      </c>
      <c r="D13" s="26">
        <v>1</v>
      </c>
      <c r="E13" s="27">
        <v>7107</v>
      </c>
      <c r="F13" s="26">
        <f>D13*E13*10%</f>
        <v>710.7</v>
      </c>
      <c r="G13" s="26">
        <f>(D13*E13)*30%</f>
        <v>2132.1</v>
      </c>
      <c r="H13" s="26"/>
      <c r="I13" s="26"/>
      <c r="J13" s="26"/>
      <c r="K13" s="26"/>
      <c r="L13" s="26"/>
      <c r="M13" s="26"/>
      <c r="N13" s="26"/>
      <c r="O13" s="27">
        <f>D13*E13</f>
        <v>7107</v>
      </c>
      <c r="P13" s="27">
        <f>D13*E13*10%</f>
        <v>710.7</v>
      </c>
      <c r="Q13" s="28">
        <f>((D13*E13)+F13+G13+H13+I13+J13+K13+L13+M13+N13)*1</f>
        <v>9949.7999999999993</v>
      </c>
      <c r="R13" s="28"/>
      <c r="S13" s="29">
        <f>Q13+R13</f>
        <v>9949.7999999999993</v>
      </c>
      <c r="T13" s="128">
        <f t="shared" si="0"/>
        <v>127215.29999999999</v>
      </c>
    </row>
    <row r="14" spans="1:21" ht="26.25" customHeight="1" thickBot="1">
      <c r="A14" s="146">
        <v>3</v>
      </c>
      <c r="B14" s="148" t="s">
        <v>19</v>
      </c>
      <c r="C14" s="118">
        <v>11</v>
      </c>
      <c r="D14" s="120">
        <v>0.5</v>
      </c>
      <c r="E14" s="121">
        <v>5260</v>
      </c>
      <c r="F14" s="122">
        <f>D14*E14*10%</f>
        <v>263</v>
      </c>
      <c r="G14" s="120">
        <f>(D14*E14)*30%</f>
        <v>789</v>
      </c>
      <c r="H14" s="123"/>
      <c r="I14" s="123"/>
      <c r="J14" s="123"/>
      <c r="K14" s="123"/>
      <c r="L14" s="123"/>
      <c r="M14" s="123"/>
      <c r="N14" s="123"/>
      <c r="O14" s="124">
        <f>D14*E14</f>
        <v>2630</v>
      </c>
      <c r="P14" s="130">
        <f>E14*10%</f>
        <v>526</v>
      </c>
      <c r="Q14" s="125">
        <f>(D14*E14)+F14+G14+H14+I14+J14+K14+L14+M14</f>
        <v>3682</v>
      </c>
      <c r="R14" s="126"/>
      <c r="S14" s="127">
        <f>Q14+R14</f>
        <v>3682</v>
      </c>
      <c r="T14" s="128">
        <f t="shared" si="0"/>
        <v>47340</v>
      </c>
    </row>
    <row r="15" spans="1:21" ht="23.25" customHeight="1" thickBot="1">
      <c r="A15" s="189" t="s">
        <v>15</v>
      </c>
      <c r="B15" s="190"/>
      <c r="C15" s="35"/>
      <c r="D15" s="36">
        <f>SUM(D11:D14)</f>
        <v>4.5999999999999996</v>
      </c>
      <c r="E15" s="36"/>
      <c r="F15" s="36">
        <f t="shared" ref="F15:S15" si="1">SUM(F12:F14)</f>
        <v>1313.3000000000002</v>
      </c>
      <c r="G15" s="36">
        <f t="shared" si="1"/>
        <v>3260.7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0</v>
      </c>
      <c r="N15" s="36">
        <f t="shared" si="1"/>
        <v>0</v>
      </c>
      <c r="O15" s="36">
        <f t="shared" si="1"/>
        <v>13133</v>
      </c>
      <c r="P15" s="36">
        <f t="shared" si="1"/>
        <v>1576.3</v>
      </c>
      <c r="Q15" s="36">
        <f t="shared" si="1"/>
        <v>17707</v>
      </c>
      <c r="R15" s="36">
        <f t="shared" si="1"/>
        <v>0</v>
      </c>
      <c r="S15" s="131">
        <f t="shared" si="1"/>
        <v>17707</v>
      </c>
      <c r="T15" s="132">
        <f>SUM(T11:T14)</f>
        <v>462578.3</v>
      </c>
      <c r="U15" s="8"/>
    </row>
    <row r="16" spans="1:21" ht="23.25" customHeight="1">
      <c r="A16" s="149">
        <v>1</v>
      </c>
      <c r="B16" s="150" t="s">
        <v>22</v>
      </c>
      <c r="C16" s="133">
        <v>8</v>
      </c>
      <c r="D16" s="30">
        <v>0.5</v>
      </c>
      <c r="E16" s="30">
        <v>4379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>
        <f t="shared" ref="Q16:Q22" si="2">D16*E16</f>
        <v>2189.5</v>
      </c>
      <c r="R16" s="120">
        <f t="shared" ref="R16:R22" si="3">(6000*D16)-Q16</f>
        <v>810.5</v>
      </c>
      <c r="S16" s="126">
        <f t="shared" ref="S16:S22" si="4">Q16+R16+I16+L16</f>
        <v>3000</v>
      </c>
      <c r="T16" s="120">
        <f>S16*12+O16+P16</f>
        <v>36000</v>
      </c>
      <c r="U16" s="8"/>
    </row>
    <row r="17" spans="1:22" s="10" customFormat="1" ht="22.5" customHeight="1">
      <c r="A17" s="151">
        <v>2</v>
      </c>
      <c r="B17" s="152" t="s">
        <v>28</v>
      </c>
      <c r="C17" s="134">
        <v>1</v>
      </c>
      <c r="D17" s="136">
        <v>2</v>
      </c>
      <c r="E17" s="137">
        <v>2670</v>
      </c>
      <c r="F17" s="135"/>
      <c r="G17" s="138"/>
      <c r="H17" s="135"/>
      <c r="I17" s="139"/>
      <c r="J17" s="135"/>
      <c r="K17" s="135"/>
      <c r="L17" s="139">
        <f>D17*E17*20/100</f>
        <v>1068</v>
      </c>
      <c r="M17" s="139"/>
      <c r="N17" s="135"/>
      <c r="O17" s="135"/>
      <c r="P17" s="135"/>
      <c r="Q17" s="125">
        <f t="shared" si="2"/>
        <v>5340</v>
      </c>
      <c r="R17" s="120">
        <f t="shared" si="3"/>
        <v>6660</v>
      </c>
      <c r="S17" s="126">
        <f t="shared" si="4"/>
        <v>13068</v>
      </c>
      <c r="T17" s="120">
        <f t="shared" ref="T17:T22" si="5">S17*12+O17+P17</f>
        <v>156816</v>
      </c>
      <c r="U17" s="9"/>
      <c r="V17" s="9"/>
    </row>
    <row r="18" spans="1:22" s="10" customFormat="1" ht="22.5" customHeight="1">
      <c r="A18" s="153">
        <v>3</v>
      </c>
      <c r="B18" s="152" t="s">
        <v>29</v>
      </c>
      <c r="C18" s="134">
        <v>1</v>
      </c>
      <c r="D18" s="136">
        <v>2</v>
      </c>
      <c r="E18" s="137">
        <v>2670</v>
      </c>
      <c r="F18" s="135"/>
      <c r="G18" s="138"/>
      <c r="H18" s="135"/>
      <c r="I18" s="139"/>
      <c r="J18" s="135"/>
      <c r="K18" s="135"/>
      <c r="L18" s="139">
        <f>D18*E18*20/100</f>
        <v>1068</v>
      </c>
      <c r="M18" s="139"/>
      <c r="N18" s="135"/>
      <c r="O18" s="135"/>
      <c r="P18" s="135"/>
      <c r="Q18" s="125">
        <f t="shared" si="2"/>
        <v>5340</v>
      </c>
      <c r="R18" s="120">
        <f t="shared" si="3"/>
        <v>6660</v>
      </c>
      <c r="S18" s="126">
        <f t="shared" si="4"/>
        <v>13068</v>
      </c>
      <c r="T18" s="120">
        <f>S18*6+O18+P18</f>
        <v>78408</v>
      </c>
      <c r="U18" s="9"/>
      <c r="V18" s="9"/>
    </row>
    <row r="19" spans="1:22" ht="24" customHeight="1">
      <c r="A19" s="153">
        <v>4</v>
      </c>
      <c r="B19" s="152" t="s">
        <v>30</v>
      </c>
      <c r="C19" s="134">
        <v>1</v>
      </c>
      <c r="D19" s="136">
        <v>1</v>
      </c>
      <c r="E19" s="137">
        <v>2670</v>
      </c>
      <c r="F19" s="135"/>
      <c r="G19" s="138"/>
      <c r="H19" s="135"/>
      <c r="I19" s="139"/>
      <c r="J19" s="135"/>
      <c r="K19" s="135"/>
      <c r="L19" s="139"/>
      <c r="M19" s="139"/>
      <c r="N19" s="135"/>
      <c r="O19" s="135"/>
      <c r="P19" s="135"/>
      <c r="Q19" s="125">
        <f t="shared" si="2"/>
        <v>2670</v>
      </c>
      <c r="R19" s="120">
        <f t="shared" si="3"/>
        <v>3330</v>
      </c>
      <c r="S19" s="126">
        <f t="shared" si="4"/>
        <v>6000</v>
      </c>
      <c r="T19" s="120">
        <f t="shared" si="5"/>
        <v>72000</v>
      </c>
      <c r="U19" s="8"/>
      <c r="V19" s="8"/>
    </row>
    <row r="20" spans="1:22" ht="21.75" customHeight="1">
      <c r="A20" s="151">
        <v>5</v>
      </c>
      <c r="B20" s="152" t="s">
        <v>20</v>
      </c>
      <c r="C20" s="134">
        <v>2</v>
      </c>
      <c r="D20" s="136">
        <v>0.5</v>
      </c>
      <c r="E20" s="137">
        <v>2910</v>
      </c>
      <c r="F20" s="135"/>
      <c r="G20" s="138"/>
      <c r="H20" s="135"/>
      <c r="I20" s="139"/>
      <c r="J20" s="135"/>
      <c r="K20" s="135"/>
      <c r="L20" s="139"/>
      <c r="M20" s="139"/>
      <c r="N20" s="135"/>
      <c r="O20" s="135"/>
      <c r="P20" s="135"/>
      <c r="Q20" s="125">
        <f t="shared" si="2"/>
        <v>1455</v>
      </c>
      <c r="R20" s="120">
        <f t="shared" si="3"/>
        <v>1545</v>
      </c>
      <c r="S20" s="126">
        <f t="shared" si="4"/>
        <v>3000</v>
      </c>
      <c r="T20" s="120">
        <f t="shared" si="5"/>
        <v>36000</v>
      </c>
      <c r="U20" s="8"/>
      <c r="V20" s="8"/>
    </row>
    <row r="21" spans="1:22" ht="21.75" customHeight="1">
      <c r="A21" s="153">
        <v>6</v>
      </c>
      <c r="B21" s="152" t="s">
        <v>21</v>
      </c>
      <c r="C21" s="134">
        <v>5</v>
      </c>
      <c r="D21" s="136">
        <v>2.2999999999999998</v>
      </c>
      <c r="E21" s="137">
        <v>3631</v>
      </c>
      <c r="F21" s="135"/>
      <c r="G21" s="138"/>
      <c r="H21" s="135"/>
      <c r="I21" s="139">
        <f>D21*E21*10%</f>
        <v>835.13</v>
      </c>
      <c r="J21" s="135"/>
      <c r="K21" s="135"/>
      <c r="L21" s="139"/>
      <c r="M21" s="139"/>
      <c r="N21" s="135"/>
      <c r="O21" s="135"/>
      <c r="P21" s="135"/>
      <c r="Q21" s="125">
        <f t="shared" si="2"/>
        <v>8351.2999999999993</v>
      </c>
      <c r="R21" s="120">
        <f t="shared" si="3"/>
        <v>5448.6999999999989</v>
      </c>
      <c r="S21" s="126">
        <f t="shared" si="4"/>
        <v>14635.129999999997</v>
      </c>
      <c r="T21" s="120">
        <f t="shared" si="5"/>
        <v>175621.55999999997</v>
      </c>
      <c r="U21" s="8"/>
      <c r="V21" s="8"/>
    </row>
    <row r="22" spans="1:22" ht="21.75" customHeight="1">
      <c r="A22" s="149">
        <v>7</v>
      </c>
      <c r="B22" s="148" t="s">
        <v>31</v>
      </c>
      <c r="C22" s="118">
        <v>2</v>
      </c>
      <c r="D22" s="31">
        <v>1</v>
      </c>
      <c r="E22" s="30">
        <v>2910</v>
      </c>
      <c r="F22" s="129"/>
      <c r="G22" s="140"/>
      <c r="H22" s="129"/>
      <c r="I22" s="120"/>
      <c r="J22" s="129"/>
      <c r="K22" s="129"/>
      <c r="L22" s="129"/>
      <c r="M22" s="129"/>
      <c r="N22" s="129"/>
      <c r="O22" s="129"/>
      <c r="P22" s="129"/>
      <c r="Q22" s="125">
        <f t="shared" si="2"/>
        <v>2910</v>
      </c>
      <c r="R22" s="120">
        <f t="shared" si="3"/>
        <v>3090</v>
      </c>
      <c r="S22" s="126">
        <f t="shared" si="4"/>
        <v>6000</v>
      </c>
      <c r="T22" s="120">
        <f t="shared" si="5"/>
        <v>72000</v>
      </c>
      <c r="U22" s="8"/>
      <c r="V22" s="8"/>
    </row>
    <row r="23" spans="1:22" ht="23.25" customHeight="1">
      <c r="A23" s="149"/>
      <c r="B23" s="150"/>
      <c r="C23" s="133"/>
      <c r="D23" s="30"/>
      <c r="E23" s="30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0"/>
      <c r="S23" s="126"/>
      <c r="T23" s="120"/>
      <c r="U23" s="8"/>
    </row>
    <row r="24" spans="1:22" ht="21.75" customHeight="1" thickBot="1">
      <c r="A24" s="118"/>
      <c r="B24" s="141"/>
      <c r="C24" s="119"/>
      <c r="D24" s="31"/>
      <c r="E24" s="31"/>
      <c r="F24" s="129"/>
      <c r="G24" s="140"/>
      <c r="H24" s="129"/>
      <c r="I24" s="120"/>
      <c r="J24" s="129"/>
      <c r="K24" s="129"/>
      <c r="L24" s="120"/>
      <c r="M24" s="120"/>
      <c r="N24" s="129"/>
      <c r="O24" s="129"/>
      <c r="P24" s="129"/>
      <c r="Q24" s="120"/>
      <c r="R24" s="120"/>
      <c r="S24" s="120"/>
      <c r="T24" s="120">
        <f t="shared" ref="T24" si="6">S24*4+O24+P24</f>
        <v>0</v>
      </c>
      <c r="U24" s="8"/>
      <c r="V24" s="8"/>
    </row>
    <row r="25" spans="1:22" ht="25.5" customHeight="1" thickBot="1">
      <c r="A25" s="191" t="s">
        <v>16</v>
      </c>
      <c r="B25" s="194"/>
      <c r="C25" s="32"/>
      <c r="D25" s="33">
        <f>SUM(D16:D24)</f>
        <v>9.3000000000000007</v>
      </c>
      <c r="E25" s="34"/>
      <c r="F25" s="142"/>
      <c r="G25" s="36">
        <f t="shared" ref="G25:O25" si="7">SUM(G17:G24)</f>
        <v>0</v>
      </c>
      <c r="H25" s="142">
        <f t="shared" si="7"/>
        <v>0</v>
      </c>
      <c r="I25" s="36">
        <f t="shared" si="7"/>
        <v>835.13</v>
      </c>
      <c r="J25" s="142">
        <f t="shared" si="7"/>
        <v>0</v>
      </c>
      <c r="K25" s="36">
        <f t="shared" si="7"/>
        <v>0</v>
      </c>
      <c r="L25" s="36">
        <f t="shared" si="7"/>
        <v>2136</v>
      </c>
      <c r="M25" s="36">
        <f t="shared" si="7"/>
        <v>0</v>
      </c>
      <c r="N25" s="36">
        <f t="shared" si="7"/>
        <v>0</v>
      </c>
      <c r="O25" s="142">
        <f t="shared" si="7"/>
        <v>0</v>
      </c>
      <c r="P25" s="142"/>
      <c r="Q25" s="36">
        <f>SUM(Q17:Q24)</f>
        <v>26066.3</v>
      </c>
      <c r="R25" s="36">
        <f>SUM(R17:R24)</f>
        <v>26733.699999999997</v>
      </c>
      <c r="S25" s="131">
        <f>SUM(S16:S24)</f>
        <v>58771.13</v>
      </c>
      <c r="T25" s="132">
        <f>SUM(T16:T22)</f>
        <v>626845.55999999994</v>
      </c>
      <c r="U25" s="8"/>
      <c r="V25" s="8"/>
    </row>
    <row r="26" spans="1:22" ht="23.25" customHeight="1" thickBot="1">
      <c r="A26" s="191" t="s">
        <v>17</v>
      </c>
      <c r="B26" s="192"/>
      <c r="C26" s="35"/>
      <c r="D26" s="36">
        <f>D15+D25</f>
        <v>13.9</v>
      </c>
      <c r="E26" s="37"/>
      <c r="F26" s="36">
        <f t="shared" ref="F26:S26" si="8">F15+F25</f>
        <v>1313.3000000000002</v>
      </c>
      <c r="G26" s="36">
        <f t="shared" si="8"/>
        <v>3260.7</v>
      </c>
      <c r="H26" s="36">
        <f t="shared" si="8"/>
        <v>0</v>
      </c>
      <c r="I26" s="36">
        <f t="shared" si="8"/>
        <v>835.13</v>
      </c>
      <c r="J26" s="36">
        <f t="shared" si="8"/>
        <v>0</v>
      </c>
      <c r="K26" s="36">
        <f t="shared" si="8"/>
        <v>0</v>
      </c>
      <c r="L26" s="36">
        <f t="shared" si="8"/>
        <v>2136</v>
      </c>
      <c r="M26" s="36">
        <f t="shared" si="8"/>
        <v>0</v>
      </c>
      <c r="N26" s="36">
        <f t="shared" si="8"/>
        <v>0</v>
      </c>
      <c r="O26" s="143">
        <f t="shared" si="8"/>
        <v>13133</v>
      </c>
      <c r="P26" s="143">
        <f t="shared" si="8"/>
        <v>1576.3</v>
      </c>
      <c r="Q26" s="36">
        <f t="shared" si="8"/>
        <v>43773.3</v>
      </c>
      <c r="R26" s="131">
        <f t="shared" si="8"/>
        <v>26733.699999999997</v>
      </c>
      <c r="S26" s="131">
        <f t="shared" si="8"/>
        <v>76478.13</v>
      </c>
      <c r="T26" s="132">
        <f>T15+T25+T24</f>
        <v>1089423.8599999999</v>
      </c>
      <c r="U26" s="8"/>
      <c r="V26" s="8"/>
    </row>
    <row r="27" spans="1:22" ht="22.5" customHeight="1">
      <c r="A27" s="38"/>
      <c r="B27" s="144"/>
      <c r="C27" s="41"/>
      <c r="D27" s="39"/>
      <c r="E27" s="39"/>
      <c r="F27" s="41"/>
      <c r="G27" s="41"/>
      <c r="H27" s="40"/>
      <c r="I27" s="40"/>
      <c r="J27" s="40"/>
      <c r="K27" s="40"/>
      <c r="L27" s="40"/>
      <c r="M27" s="40"/>
      <c r="N27" s="40"/>
      <c r="O27" s="145"/>
      <c r="P27" s="145"/>
      <c r="Q27" s="40"/>
      <c r="R27" s="40"/>
      <c r="S27" s="40">
        <v>0.22</v>
      </c>
      <c r="T27" s="40">
        <f>T26*0.22</f>
        <v>239673.24919999996</v>
      </c>
      <c r="U27" s="8"/>
      <c r="V27" s="8"/>
    </row>
    <row r="28" spans="1:22" ht="22.5" customHeight="1">
      <c r="A28" s="38"/>
      <c r="B28" s="7"/>
      <c r="C28" s="106"/>
      <c r="D28" s="7"/>
      <c r="E28" s="7"/>
      <c r="F28" s="7"/>
      <c r="G28" s="7"/>
      <c r="H28" s="7"/>
      <c r="I28" s="7"/>
      <c r="J28" s="7"/>
      <c r="K28" s="7"/>
      <c r="L28" s="7"/>
      <c r="M28" s="40"/>
      <c r="N28" s="40"/>
      <c r="O28" s="145"/>
      <c r="P28" s="145"/>
      <c r="Q28" s="40"/>
      <c r="R28" s="40"/>
      <c r="S28" s="40"/>
      <c r="T28" s="40">
        <f>T26+T27</f>
        <v>1329097.1091999998</v>
      </c>
      <c r="U28" s="8"/>
      <c r="V28" s="8"/>
    </row>
    <row r="29" spans="1:22" ht="22.5" customHeight="1">
      <c r="A29" s="39"/>
      <c r="B29" s="144"/>
      <c r="C29" s="41"/>
      <c r="D29" s="39"/>
      <c r="E29" s="39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8"/>
      <c r="V29" s="8"/>
    </row>
    <row r="30" spans="1:22" ht="22.5" customHeight="1">
      <c r="A30" s="39"/>
      <c r="B30" s="144" t="s">
        <v>42</v>
      </c>
      <c r="C30" s="41"/>
      <c r="D30" s="39"/>
      <c r="E30" s="39"/>
      <c r="F30" s="41"/>
      <c r="G30" s="41"/>
      <c r="H30" s="40"/>
      <c r="I30" s="40"/>
      <c r="J30" s="40"/>
      <c r="K30" s="40"/>
      <c r="L30" s="40"/>
      <c r="M30" s="41"/>
      <c r="N30" s="41"/>
      <c r="O30" s="41"/>
      <c r="P30" s="41"/>
      <c r="Q30" s="41"/>
      <c r="R30" s="41"/>
      <c r="S30" s="41"/>
      <c r="T30" s="41"/>
      <c r="U30" s="8"/>
      <c r="V30" s="8"/>
    </row>
  </sheetData>
  <mergeCells count="15">
    <mergeCell ref="A4:E4"/>
    <mergeCell ref="B5:C5"/>
    <mergeCell ref="A15:B15"/>
    <mergeCell ref="A26:B26"/>
    <mergeCell ref="A2:E2"/>
    <mergeCell ref="B7:E7"/>
    <mergeCell ref="B8:E8"/>
    <mergeCell ref="A25:B25"/>
    <mergeCell ref="S9:S10"/>
    <mergeCell ref="F9:G9"/>
    <mergeCell ref="H9:H10"/>
    <mergeCell ref="I9:N9"/>
    <mergeCell ref="R9:R10"/>
    <mergeCell ref="O9:O10"/>
    <mergeCell ref="P9:P10"/>
  </mergeCells>
  <pageMargins left="0.75" right="0.75" top="1" bottom="1" header="0.5" footer="0.5"/>
  <pageSetup paperSize="9" scale="42" orientation="landscape" r:id="rId1"/>
  <headerFooter alignWithMargins="0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2:H23"/>
  <sheetViews>
    <sheetView topLeftCell="A2" workbookViewId="0">
      <selection activeCell="C14" sqref="C14"/>
    </sheetView>
  </sheetViews>
  <sheetFormatPr defaultRowHeight="12.75"/>
  <cols>
    <col min="1" max="1" width="9.140625" style="11"/>
    <col min="2" max="2" width="12.28515625" style="11" customWidth="1"/>
    <col min="3" max="3" width="16" style="11" customWidth="1"/>
    <col min="4" max="16384" width="9.140625" style="11"/>
  </cols>
  <sheetData>
    <row r="2" spans="2:8" ht="13.5" thickBot="1">
      <c r="B2" s="195">
        <v>0.1</v>
      </c>
      <c r="C2" s="196"/>
    </row>
    <row r="3" spans="2:8" ht="50.25" customHeight="1">
      <c r="B3" s="15" t="s">
        <v>37</v>
      </c>
      <c r="C3" s="14" t="s">
        <v>36</v>
      </c>
      <c r="G3" s="15" t="s">
        <v>37</v>
      </c>
      <c r="H3" s="14" t="s">
        <v>36</v>
      </c>
    </row>
    <row r="4" spans="2:8">
      <c r="B4" s="13">
        <v>1</v>
      </c>
      <c r="C4" s="12">
        <v>2448</v>
      </c>
      <c r="G4" s="13">
        <v>1</v>
      </c>
      <c r="H4" s="12">
        <v>2225</v>
      </c>
    </row>
    <row r="5" spans="2:8">
      <c r="B5" s="13">
        <v>2</v>
      </c>
      <c r="C5" s="12">
        <v>2668</v>
      </c>
      <c r="G5" s="13">
        <v>2</v>
      </c>
      <c r="H5" s="12">
        <v>2425</v>
      </c>
    </row>
    <row r="6" spans="2:8">
      <c r="B6" s="13">
        <v>3</v>
      </c>
      <c r="C6" s="12">
        <v>2889</v>
      </c>
      <c r="G6" s="13">
        <v>3</v>
      </c>
      <c r="H6" s="12">
        <v>2626</v>
      </c>
    </row>
    <row r="7" spans="2:8">
      <c r="B7" s="13">
        <v>4</v>
      </c>
      <c r="C7" s="12">
        <v>3109</v>
      </c>
      <c r="G7" s="13">
        <v>4</v>
      </c>
      <c r="H7" s="12">
        <v>2826</v>
      </c>
    </row>
    <row r="8" spans="2:8">
      <c r="B8" s="13">
        <v>5</v>
      </c>
      <c r="C8" s="12">
        <v>3329</v>
      </c>
      <c r="G8" s="13">
        <v>5</v>
      </c>
      <c r="H8" s="12">
        <v>3026</v>
      </c>
    </row>
    <row r="9" spans="2:8">
      <c r="B9" s="13">
        <v>6</v>
      </c>
      <c r="C9" s="12">
        <v>3549</v>
      </c>
      <c r="G9" s="13">
        <v>6</v>
      </c>
      <c r="H9" s="12">
        <v>3226</v>
      </c>
    </row>
    <row r="10" spans="2:8">
      <c r="B10" s="13">
        <v>7</v>
      </c>
      <c r="C10" s="12">
        <v>3770</v>
      </c>
      <c r="G10" s="13">
        <v>7</v>
      </c>
      <c r="H10" s="12">
        <v>3427</v>
      </c>
    </row>
    <row r="11" spans="2:8">
      <c r="B11" s="13">
        <v>8</v>
      </c>
      <c r="C11" s="12">
        <v>4014</v>
      </c>
      <c r="G11" s="13">
        <v>8</v>
      </c>
      <c r="H11" s="12">
        <v>3649</v>
      </c>
    </row>
    <row r="12" spans="2:8">
      <c r="B12" s="13">
        <v>9</v>
      </c>
      <c r="C12" s="12">
        <v>4234</v>
      </c>
      <c r="G12" s="13">
        <v>9</v>
      </c>
      <c r="H12" s="12">
        <v>3849</v>
      </c>
    </row>
    <row r="13" spans="2:8">
      <c r="B13" s="13">
        <v>10</v>
      </c>
      <c r="C13" s="12">
        <v>4455</v>
      </c>
      <c r="G13" s="13">
        <v>10</v>
      </c>
      <c r="H13" s="12">
        <v>4050</v>
      </c>
    </row>
    <row r="14" spans="2:8">
      <c r="B14" s="13">
        <v>11</v>
      </c>
      <c r="C14" s="12">
        <v>4821</v>
      </c>
      <c r="G14" s="13">
        <v>11</v>
      </c>
      <c r="H14" s="12">
        <v>4383</v>
      </c>
    </row>
    <row r="15" spans="2:8">
      <c r="B15" s="13">
        <v>12</v>
      </c>
      <c r="C15" s="12">
        <v>5189</v>
      </c>
      <c r="G15" s="13">
        <v>12</v>
      </c>
      <c r="H15" s="12">
        <v>4717</v>
      </c>
    </row>
    <row r="16" spans="2:8">
      <c r="B16" s="13">
        <v>13</v>
      </c>
      <c r="C16" s="12">
        <v>5556</v>
      </c>
      <c r="G16" s="13">
        <v>13</v>
      </c>
      <c r="H16" s="12">
        <v>5051</v>
      </c>
    </row>
    <row r="17" spans="2:8">
      <c r="B17" s="13">
        <v>14</v>
      </c>
      <c r="C17" s="12">
        <v>5924</v>
      </c>
      <c r="G17" s="13">
        <v>14</v>
      </c>
      <c r="H17" s="12">
        <v>5385</v>
      </c>
    </row>
    <row r="18" spans="2:8">
      <c r="B18" s="13">
        <v>15</v>
      </c>
      <c r="C18" s="12">
        <v>6315</v>
      </c>
      <c r="G18" s="13">
        <v>15</v>
      </c>
      <c r="H18" s="12">
        <v>5741</v>
      </c>
    </row>
    <row r="19" spans="2:8">
      <c r="B19" s="13">
        <v>16</v>
      </c>
      <c r="C19" s="12">
        <v>6829</v>
      </c>
      <c r="G19" s="13">
        <v>16</v>
      </c>
      <c r="H19" s="12">
        <v>6208</v>
      </c>
    </row>
    <row r="20" spans="2:8">
      <c r="B20" s="13">
        <v>17</v>
      </c>
      <c r="C20" s="12">
        <v>7343</v>
      </c>
      <c r="G20" s="13">
        <v>17</v>
      </c>
      <c r="H20" s="12">
        <v>6675</v>
      </c>
    </row>
    <row r="21" spans="2:8">
      <c r="B21" s="13">
        <v>18</v>
      </c>
      <c r="C21" s="12">
        <v>7856</v>
      </c>
      <c r="G21" s="13">
        <v>18</v>
      </c>
      <c r="H21" s="12">
        <v>7142</v>
      </c>
    </row>
    <row r="22" spans="2:8">
      <c r="B22" s="13">
        <v>19</v>
      </c>
      <c r="C22" s="12">
        <v>8371</v>
      </c>
      <c r="G22" s="13">
        <v>19</v>
      </c>
      <c r="H22" s="12">
        <v>7610</v>
      </c>
    </row>
    <row r="23" spans="2:8">
      <c r="B23" s="13">
        <v>20</v>
      </c>
      <c r="C23" s="12">
        <v>8909</v>
      </c>
      <c r="G23" s="13">
        <v>20</v>
      </c>
      <c r="H23" s="12">
        <v>8099</v>
      </c>
    </row>
  </sheetData>
  <mergeCells count="1">
    <mergeCell ref="B2:C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Пужайково</vt:lpstr>
      <vt:lpstr>Піщана</vt:lpstr>
      <vt:lpstr>Посадові оклади</vt:lpstr>
      <vt:lpstr>Піщана!Область_печати</vt:lpstr>
      <vt:lpstr>Пужайково!Область_печати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2018-01-17T11:35:01Z</cp:lastPrinted>
  <dcterms:created xsi:type="dcterms:W3CDTF">2006-09-28T05:33:49Z</dcterms:created>
  <dcterms:modified xsi:type="dcterms:W3CDTF">2021-08-03T08:38:58Z</dcterms:modified>
</cp:coreProperties>
</file>