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 codeName="ЦяКнига"/>
  <bookViews>
    <workbookView xWindow="0" yWindow="0" windowWidth="20730" windowHeight="11760" tabRatio="822" activeTab="3"/>
  </bookViews>
  <sheets>
    <sheet name="Симулятор В. Карандія" sheetId="3" r:id="rId1"/>
    <sheet name="Обсяг навчального навантаження" sheetId="1" r:id="rId2"/>
    <sheet name="Навчальний план 5-6 кл" sheetId="4" r:id="rId3"/>
    <sheet name="Річний навчальний план 5" sheetId="5" r:id="rId4"/>
    <sheet name="Річний навчальний план 6" sheetId="6" r:id="rId5"/>
    <sheet name="Модельні програми 5-й клас" sheetId="7" r:id="rId6"/>
  </sheets>
  <definedNames>
    <definedName name="Інтегрований_мовно_літературний_курс">'Симулятор В. Карандія'!$B$7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6" l="1"/>
  <c r="B13" i="6" l="1"/>
  <c r="B13" i="5"/>
  <c r="B3" i="5"/>
  <c r="B3" i="6"/>
  <c r="A19" i="7"/>
  <c r="B17" i="6"/>
  <c r="B17" i="5"/>
  <c r="A6" i="7" l="1"/>
  <c r="A5" i="7"/>
  <c r="G11" i="1"/>
  <c r="C11" i="1"/>
  <c r="B10" i="4"/>
  <c r="C7" i="5"/>
  <c r="C7" i="6"/>
  <c r="A8" i="7"/>
  <c r="C10" i="6" l="1"/>
  <c r="L25" i="3"/>
  <c r="J25" i="3"/>
  <c r="G9" i="1"/>
  <c r="C9" i="1"/>
  <c r="L22" i="3"/>
  <c r="J22" i="3"/>
  <c r="A14" i="7" l="1"/>
  <c r="B14" i="5"/>
  <c r="A12" i="7"/>
  <c r="C12" i="5"/>
  <c r="A20" i="7" l="1"/>
  <c r="A16" i="7"/>
  <c r="A15" i="7"/>
  <c r="A11" i="7"/>
  <c r="A10" i="7"/>
  <c r="A9" i="7"/>
  <c r="A7" i="7"/>
  <c r="K18" i="4" l="1"/>
  <c r="B18" i="4" s="1"/>
  <c r="K17" i="4"/>
  <c r="B17" i="4" s="1"/>
  <c r="K13" i="4"/>
  <c r="B14" i="4" s="1"/>
  <c r="C14" i="5" s="1"/>
  <c r="K12" i="4"/>
  <c r="B13" i="4" s="1"/>
  <c r="K5" i="4"/>
  <c r="B5" i="4" s="1"/>
  <c r="A4" i="7" s="1"/>
  <c r="K4" i="4"/>
  <c r="B4" i="4" s="1"/>
  <c r="A3" i="7" s="1"/>
  <c r="K3" i="4"/>
  <c r="B3" i="4" s="1"/>
  <c r="A2" i="7" s="1"/>
  <c r="B9" i="6"/>
  <c r="B9" i="5"/>
  <c r="B11" i="5"/>
  <c r="C18" i="5" l="1"/>
  <c r="A18" i="7"/>
  <c r="C17" i="5"/>
  <c r="A17" i="7"/>
  <c r="C13" i="5"/>
  <c r="A13" i="7"/>
  <c r="C4" i="5"/>
  <c r="C5" i="5"/>
  <c r="C3" i="6"/>
  <c r="C3" i="5"/>
  <c r="C4" i="6"/>
  <c r="C5" i="6"/>
  <c r="C17" i="6"/>
  <c r="C18" i="6"/>
  <c r="C13" i="6"/>
  <c r="C14" i="6"/>
  <c r="C6" i="6"/>
  <c r="C6" i="5"/>
  <c r="E25" i="6" l="1"/>
  <c r="E24" i="6"/>
  <c r="E23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5" i="6"/>
  <c r="E4" i="6"/>
  <c r="E3" i="6"/>
  <c r="B18" i="6"/>
  <c r="B14" i="6"/>
  <c r="B11" i="6"/>
  <c r="E22" i="6" l="1"/>
  <c r="E20" i="6"/>
  <c r="E12" i="5"/>
  <c r="E12" i="4"/>
  <c r="D12" i="4"/>
  <c r="E18" i="5"/>
  <c r="E18" i="4"/>
  <c r="D18" i="4"/>
  <c r="L32" i="3"/>
  <c r="G17" i="1"/>
  <c r="C17" i="1"/>
  <c r="J32" i="3"/>
  <c r="B18" i="5" l="1"/>
  <c r="D10" i="4"/>
  <c r="E10" i="4"/>
  <c r="G25" i="1" l="1"/>
  <c r="G26" i="1" s="1"/>
  <c r="C25" i="1"/>
  <c r="C26" i="1" s="1"/>
  <c r="E25" i="5" l="1"/>
  <c r="E24" i="5"/>
  <c r="E23" i="5"/>
  <c r="E19" i="5"/>
  <c r="E17" i="5"/>
  <c r="E16" i="5"/>
  <c r="E15" i="5"/>
  <c r="E14" i="5"/>
  <c r="E13" i="5"/>
  <c r="E11" i="5"/>
  <c r="E10" i="5"/>
  <c r="E9" i="5"/>
  <c r="E8" i="5"/>
  <c r="E7" i="5"/>
  <c r="E6" i="5"/>
  <c r="E5" i="5"/>
  <c r="E4" i="5"/>
  <c r="E3" i="5"/>
  <c r="E22" i="5" l="1"/>
  <c r="E20" i="5"/>
  <c r="G19" i="1"/>
  <c r="G20" i="1" s="1"/>
  <c r="G18" i="1"/>
  <c r="G15" i="1"/>
  <c r="G16" i="1" s="1"/>
  <c r="G10" i="1"/>
  <c r="G7" i="1"/>
  <c r="G8" i="1" s="1"/>
  <c r="G5" i="1"/>
  <c r="G6" i="1" s="1"/>
  <c r="G13" i="1"/>
  <c r="G14" i="1" s="1"/>
  <c r="G12" i="1"/>
  <c r="G3" i="1"/>
  <c r="G4" i="1" s="1"/>
  <c r="C15" i="1"/>
  <c r="C7" i="1"/>
  <c r="G22" i="1" l="1"/>
  <c r="G21" i="1"/>
  <c r="H44" i="3"/>
  <c r="H37" i="3" s="1"/>
  <c r="G44" i="3"/>
  <c r="G37" i="3" s="1"/>
  <c r="C19" i="1"/>
  <c r="C18" i="1"/>
  <c r="C16" i="1"/>
  <c r="C13" i="1"/>
  <c r="C14" i="1" s="1"/>
  <c r="C12" i="1"/>
  <c r="C10" i="1"/>
  <c r="C8" i="1"/>
  <c r="C5" i="1"/>
  <c r="C6" i="1" s="1"/>
  <c r="C3" i="1"/>
  <c r="C4" i="1" s="1"/>
  <c r="E25" i="4"/>
  <c r="D25" i="4"/>
  <c r="A23" i="7" s="1"/>
  <c r="E24" i="4"/>
  <c r="D24" i="4"/>
  <c r="A22" i="7" s="1"/>
  <c r="E23" i="4"/>
  <c r="D23" i="4"/>
  <c r="A21" i="7" s="1"/>
  <c r="E19" i="4"/>
  <c r="D19" i="4"/>
  <c r="E17" i="4"/>
  <c r="D17" i="4"/>
  <c r="E16" i="4"/>
  <c r="D16" i="4"/>
  <c r="E15" i="4"/>
  <c r="D15" i="4"/>
  <c r="E14" i="4"/>
  <c r="D14" i="4"/>
  <c r="E13" i="4"/>
  <c r="D13" i="4"/>
  <c r="E11" i="4"/>
  <c r="D11" i="4"/>
  <c r="E9" i="4"/>
  <c r="D9" i="4"/>
  <c r="E8" i="4"/>
  <c r="D8" i="4"/>
  <c r="E7" i="4"/>
  <c r="D7" i="4"/>
  <c r="E6" i="4"/>
  <c r="D6" i="4"/>
  <c r="E5" i="4"/>
  <c r="D5" i="4"/>
  <c r="E4" i="4"/>
  <c r="D4" i="4"/>
  <c r="E3" i="4"/>
  <c r="D3" i="4"/>
  <c r="C21" i="1" l="1"/>
  <c r="C20" i="1"/>
  <c r="C22" i="1" s="1"/>
  <c r="D22" i="4"/>
  <c r="E22" i="4"/>
  <c r="E20" i="4"/>
  <c r="D20" i="4"/>
  <c r="L35" i="3"/>
  <c r="M35" i="3" s="1"/>
  <c r="J35" i="3"/>
  <c r="K35" i="3" s="1"/>
  <c r="M32" i="3"/>
  <c r="K32" i="3"/>
  <c r="L30" i="3"/>
  <c r="M30" i="3" s="1"/>
  <c r="J30" i="3"/>
  <c r="K30" i="3" s="1"/>
  <c r="L28" i="3"/>
  <c r="M28" i="3" s="1"/>
  <c r="J28" i="3"/>
  <c r="K28" i="3" s="1"/>
  <c r="M25" i="3"/>
  <c r="K25" i="3"/>
  <c r="M22" i="3"/>
  <c r="K22" i="3"/>
  <c r="L16" i="3"/>
  <c r="M16" i="3" s="1"/>
  <c r="J16" i="3"/>
  <c r="K16" i="3" s="1"/>
  <c r="L12" i="3"/>
  <c r="M12" i="3" s="1"/>
  <c r="J12" i="3"/>
  <c r="K12" i="3" s="1"/>
  <c r="L7" i="3"/>
  <c r="M7" i="3" s="1"/>
  <c r="J7" i="3"/>
  <c r="K7" i="3" s="1"/>
  <c r="K37" i="3" l="1"/>
  <c r="G1" i="3" s="1"/>
  <c r="G38" i="3" s="1"/>
  <c r="C23" i="1" s="1"/>
  <c r="C24" i="1" s="1"/>
  <c r="M37" i="3"/>
  <c r="H1" i="3" s="1"/>
  <c r="H38" i="3" s="1"/>
  <c r="G23" i="1" l="1"/>
  <c r="E21" i="6"/>
  <c r="C27" i="1"/>
  <c r="E21" i="4"/>
  <c r="H26" i="1"/>
  <c r="D26" i="1"/>
  <c r="J21" i="1"/>
  <c r="I21" i="1"/>
  <c r="H21" i="1"/>
  <c r="H27" i="1" s="1"/>
  <c r="H28" i="1" s="1"/>
  <c r="F21" i="1"/>
  <c r="E21" i="1"/>
  <c r="D21" i="1"/>
  <c r="D27" i="1" s="1"/>
  <c r="D28" i="1" s="1"/>
  <c r="J20" i="1"/>
  <c r="I20" i="1"/>
  <c r="H20" i="1"/>
  <c r="F20" i="1"/>
  <c r="E20" i="1"/>
  <c r="D20" i="1"/>
  <c r="J18" i="1"/>
  <c r="I18" i="1"/>
  <c r="H18" i="1"/>
  <c r="F18" i="1"/>
  <c r="E18" i="1"/>
  <c r="D18" i="1"/>
  <c r="J16" i="1"/>
  <c r="I16" i="1"/>
  <c r="H16" i="1"/>
  <c r="F16" i="1"/>
  <c r="E16" i="1"/>
  <c r="D16" i="1"/>
  <c r="J14" i="1"/>
  <c r="I14" i="1"/>
  <c r="H14" i="1"/>
  <c r="F14" i="1"/>
  <c r="E14" i="1"/>
  <c r="D14" i="1"/>
  <c r="J12" i="1"/>
  <c r="I12" i="1"/>
  <c r="H12" i="1"/>
  <c r="F12" i="1"/>
  <c r="E12" i="1"/>
  <c r="D12" i="1"/>
  <c r="J10" i="1"/>
  <c r="I10" i="1"/>
  <c r="H10" i="1"/>
  <c r="F10" i="1"/>
  <c r="E10" i="1"/>
  <c r="D10" i="1"/>
  <c r="J8" i="1"/>
  <c r="I8" i="1"/>
  <c r="H8" i="1"/>
  <c r="F8" i="1"/>
  <c r="E8" i="1"/>
  <c r="D8" i="1"/>
  <c r="J6" i="1"/>
  <c r="I6" i="1"/>
  <c r="H6" i="1"/>
  <c r="F6" i="1"/>
  <c r="E6" i="1"/>
  <c r="D6" i="1"/>
  <c r="J4" i="1"/>
  <c r="I4" i="1"/>
  <c r="H4" i="1"/>
  <c r="F4" i="1"/>
  <c r="E4" i="1"/>
  <c r="E22" i="1" s="1"/>
  <c r="D4" i="1"/>
  <c r="G24" i="1" l="1"/>
  <c r="G27" i="1"/>
  <c r="J22" i="1"/>
  <c r="E21" i="5"/>
  <c r="C28" i="1"/>
  <c r="D21" i="4"/>
  <c r="I22" i="1"/>
  <c r="F22" i="1"/>
  <c r="H22" i="1"/>
  <c r="D22" i="1"/>
  <c r="G28" i="1" l="1"/>
</calcChain>
</file>

<file path=xl/sharedStrings.xml><?xml version="1.0" encoding="utf-8"?>
<sst xmlns="http://schemas.openxmlformats.org/spreadsheetml/2006/main" count="399" uniqueCount="180">
  <si>
    <t>Назва освітньої галузі</t>
  </si>
  <si>
    <t>Навчальне навантаження</t>
  </si>
  <si>
    <t>5 клас</t>
  </si>
  <si>
    <t>6 клас</t>
  </si>
  <si>
    <t>Рек</t>
  </si>
  <si>
    <t>Макс</t>
  </si>
  <si>
    <t>Мовно-літературна</t>
  </si>
  <si>
    <t>на тиждень</t>
  </si>
  <si>
    <t>на рік</t>
  </si>
  <si>
    <t>Математична</t>
  </si>
  <si>
    <t>Природнича</t>
  </si>
  <si>
    <t>Соціальна і здоров’язбережувальна</t>
  </si>
  <si>
    <t>Громадянська та історична</t>
  </si>
  <si>
    <t>Інформатична</t>
  </si>
  <si>
    <t>Технологічна</t>
  </si>
  <si>
    <t>Мистецька</t>
  </si>
  <si>
    <t>Фізична культура</t>
  </si>
  <si>
    <t>Усього на рік</t>
  </si>
  <si>
    <t>Загальнорічна кількість навчальних годин, що фінансуються з бюджету (без урахування поділу на групи)</t>
  </si>
  <si>
    <t>Гранично допустиме річне навантаження учнів</t>
  </si>
  <si>
    <t xml:space="preserve">Додаткові години для
вивчення предметів освітніх галузей, вибіркових
освітніх компонентів, проведення індивідуальних консультацій та
групових занять </t>
  </si>
  <si>
    <t>Монітор навчального навантаження за галуззю відповідно до типового навчального плану (ТНП)</t>
  </si>
  <si>
    <t>Навчальний план закладу загальної середньої освіти з навчанням українською мовою</t>
  </si>
  <si>
    <t>Годин до діапазону min-max</t>
  </si>
  <si>
    <t xml:space="preserve">Відхилення від рекомендованого </t>
  </si>
  <si>
    <t>Додаткові години</t>
  </si>
  <si>
    <t>Галузь</t>
  </si>
  <si>
    <t xml:space="preserve">Перелік типових навчальних компонентів, доступних для конструювання навчального плану </t>
  </si>
  <si>
    <t>Індекс 
освітньої 
галузі</t>
  </si>
  <si>
    <t>Класи</t>
  </si>
  <si>
    <t>Інтегровані курси (внутрішньогалузеві)</t>
  </si>
  <si>
    <t>Предмети</t>
  </si>
  <si>
    <t>Годин на тиждень</t>
  </si>
  <si>
    <t>Інтегрований мовно-літературний курс</t>
  </si>
  <si>
    <t>Українська мова і література</t>
  </si>
  <si>
    <t>Українська мова</t>
  </si>
  <si>
    <t>МОВ</t>
  </si>
  <si>
    <t>Українська література</t>
  </si>
  <si>
    <t>Зарубіжна література</t>
  </si>
  <si>
    <t>Іноземна мови</t>
  </si>
  <si>
    <t>Друга іноземна</t>
  </si>
  <si>
    <t>Математика</t>
  </si>
  <si>
    <t>МАО</t>
  </si>
  <si>
    <t>Алгебра</t>
  </si>
  <si>
    <t>Геометрія</t>
  </si>
  <si>
    <t>Пізнаємо природу</t>
  </si>
  <si>
    <t>ПРО</t>
  </si>
  <si>
    <t>Географія</t>
  </si>
  <si>
    <t>Біологія</t>
  </si>
  <si>
    <t>Хімія</t>
  </si>
  <si>
    <t>Фізика</t>
  </si>
  <si>
    <t>Соціальна та здоров'язбережувальна</t>
  </si>
  <si>
    <t>Здоров'я, безпека та добробут</t>
  </si>
  <si>
    <t>СЗО</t>
  </si>
  <si>
    <t>Етика</t>
  </si>
  <si>
    <t>Україна і світ:вступ до історії та громадянської освіти</t>
  </si>
  <si>
    <t>Досліджуємо історію і суспільство</t>
  </si>
  <si>
    <t>Вступ до історії України та громадянської освіти</t>
  </si>
  <si>
    <t>ГІО</t>
  </si>
  <si>
    <t>Історія України. Всесвітня історія</t>
  </si>
  <si>
    <t>Технології</t>
  </si>
  <si>
    <t>ТЕО</t>
  </si>
  <si>
    <t>Інформатика</t>
  </si>
  <si>
    <t>ІФО</t>
  </si>
  <si>
    <t>Мистецтво</t>
  </si>
  <si>
    <t>Образотворче мистецтво</t>
  </si>
  <si>
    <t>МИО</t>
  </si>
  <si>
    <t>Музичне мистецтво</t>
  </si>
  <si>
    <t>ФІО</t>
  </si>
  <si>
    <t>Усього</t>
  </si>
  <si>
    <t>Додаткові години для вивчення предметів освітніх галузей, вибіркових освітніх компонентів, проведення індивідуальних консультацій та групових занять</t>
  </si>
  <si>
    <t>Кількість навчальних годин, що фінансуються з бюджету (без урахування поділу на групи)</t>
  </si>
  <si>
    <t>Гранично допустиме тижневе навчальне навантаження на учня</t>
  </si>
  <si>
    <t xml:space="preserve"> </t>
  </si>
  <si>
    <t>Міжгалузеві інтегровані курси</t>
  </si>
  <si>
    <t>Робототехніка</t>
  </si>
  <si>
    <t>STEM</t>
  </si>
  <si>
    <t>Драматургія і театр</t>
  </si>
  <si>
    <t>Предмет</t>
  </si>
  <si>
    <t>Індекс галузі</t>
  </si>
  <si>
    <t>Іноземна мова</t>
  </si>
  <si>
    <t>Довкілля</t>
  </si>
  <si>
    <t>Перелік інтегрованих курсів</t>
  </si>
  <si>
    <t xml:space="preserve">Мовна </t>
  </si>
  <si>
    <t>Інтегрований курс літератур</t>
  </si>
  <si>
    <t>Україна і світ: вступ до історії та громадянської освіти</t>
  </si>
  <si>
    <t>План</t>
  </si>
  <si>
    <t>Інтегрований курс</t>
  </si>
  <si>
    <t>Мін</t>
  </si>
  <si>
    <t>Додаткові на тиждень</t>
  </si>
  <si>
    <t>Друга іноземна на тиждень</t>
  </si>
  <si>
    <t>Додаткові на рік</t>
  </si>
  <si>
    <t>Друга іноземна на рік</t>
  </si>
  <si>
    <t>Етика* / Культура
добросусідства* /
Інші курси
морального
спрямування*</t>
  </si>
  <si>
    <t>Культура добросусідства</t>
  </si>
  <si>
    <t>Інший курс морального спрямування</t>
  </si>
  <si>
    <t>Можна обрати один з курсів --&gt;</t>
  </si>
  <si>
    <t>Англійська мова</t>
  </si>
  <si>
    <t>Німецька мова</t>
  </si>
  <si>
    <t>Французька мова</t>
  </si>
  <si>
    <t>Іспанська мова</t>
  </si>
  <si>
    <t>Польська мова</t>
  </si>
  <si>
    <t>Треба обрати мову --&gt;</t>
  </si>
  <si>
    <t>Інтегрований курс (обрати з випадаючого списку)</t>
  </si>
  <si>
    <t>&lt;--Треба обрати інтегрований курс</t>
  </si>
  <si>
    <t>Природничі науки</t>
  </si>
  <si>
    <t>Назва програми</t>
  </si>
  <si>
    <t>Українська мова 5-6 кл. Голуб, Горошкіна.</t>
  </si>
  <si>
    <t>Українська мова 5-6 кл. Заболотний та ін.</t>
  </si>
  <si>
    <t>Українська література 5-6 кл. Яценко та ін.</t>
  </si>
  <si>
    <t>Українська література 5-6 кл. Архипова, Січкар, Шило.</t>
  </si>
  <si>
    <t>Українська література 5-6 кл. Чумарна, Пастушенко.</t>
  </si>
  <si>
    <t>Зарубіжна література 5-6 кл. Волощук.</t>
  </si>
  <si>
    <t>Зарубіжна література 5-6 кл. Ніколенко та ін.</t>
  </si>
  <si>
    <t>Зарубіжна література 5-9 кл. Ніколенко та ін.</t>
  </si>
  <si>
    <t>Зарубіжна література. 5-6 кл. Богданець-Білоскаленко та ін.</t>
  </si>
  <si>
    <t>Інтегрований курс літератур (української та зарубіжної) 5-6 кл. Яценко, Тригуб.</t>
  </si>
  <si>
    <t>Інтегрований мовно-літературний курс (українська мова, українська та зарубіжні літератури) 5-6 кл. Старагіна та ін.</t>
  </si>
  <si>
    <t>Іноземна мова 5-9 кл. Зимомря та ін.</t>
  </si>
  <si>
    <t>Іноземна мова 5-9 кл. Редько та ін.</t>
  </si>
  <si>
    <t>Друга іноземна мова 5-9 кл. Редько та ін.</t>
  </si>
  <si>
    <t>Математика 5-6 кл. Беденко та ін.</t>
  </si>
  <si>
    <t>Математика 5-6 кл. Бурда, Васильєва.</t>
  </si>
  <si>
    <t>Математика 5-6 кл. Василишин та ін.</t>
  </si>
  <si>
    <t>Математика 5-6 кл. Істер.</t>
  </si>
  <si>
    <t>Математика 5-6 кл. Мерзляк та ін.</t>
  </si>
  <si>
    <t>Математика 5-6 кл. Радченко, Зайцева.</t>
  </si>
  <si>
    <t>Математика 5-6 кл. Скворцова, Тарасенкова.</t>
  </si>
  <si>
    <t>Освітній компонент</t>
  </si>
  <si>
    <t>Пізнаємо природу 5-6 кл. Біда та ін.</t>
  </si>
  <si>
    <t>Пізнаємо природу 5-6 кл. Коршевнюк.</t>
  </si>
  <si>
    <t>Пізнаємо природу 5-6 кл. Шаламов та ін.</t>
  </si>
  <si>
    <t>Природничі науки 5-6 кл. Білик та ін.</t>
  </si>
  <si>
    <t>Довкілля 5-6 кл. (інтегрований курс) Григорович</t>
  </si>
  <si>
    <t>Пізнаємо природу 5-6 кл. (інтегрований курс) Бобкова</t>
  </si>
  <si>
    <t>Здоров'я, безпека та добробут 5-6 кл. Василенко та ін.</t>
  </si>
  <si>
    <t>Здоров'я, безпека та добробут 5-6 кл. Гущина, Василашко.</t>
  </si>
  <si>
    <t>Здоров'я, безпека та добробут 5-6 кл. Воронцова та ін.</t>
  </si>
  <si>
    <t>Здоров'я, безпека та добробут 5-6 кл. Хитра, Романенко.</t>
  </si>
  <si>
    <t>Здоров'я, безпека та добробут 5-6 кл. Шиян та ін.</t>
  </si>
  <si>
    <t>Духовність і мораль в житті людини і суспільства 5-6 кл. Жуковський та ін.</t>
  </si>
  <si>
    <t>Етика 5-6 кл. Ашортіа та ін.</t>
  </si>
  <si>
    <t>Етика 5-6 кл. Пометун та ін.</t>
  </si>
  <si>
    <t>Вчимося жити разом 5-6 кл. Воронцова та ін.</t>
  </si>
  <si>
    <t>Культура добросусідства 5-6 кл. Араджионі та ін.</t>
  </si>
  <si>
    <t>Вступ до історії України та громадянської освіти 5 кл. Гісем, Мартинюк</t>
  </si>
  <si>
    <t>Вступ до історії України та громадянської освіти 5 кл. Бакка та ін.</t>
  </si>
  <si>
    <t>Вступ до історії України та громадянської освіти 5 кл. Бурлака та ін.</t>
  </si>
  <si>
    <t>Вступ до історії України та громадянської освіти 5 кл. Желіба, Мокрогуз.</t>
  </si>
  <si>
    <t>Досліджуємо історію і суспільство 5-6 кл. Васильків та ін.</t>
  </si>
  <si>
    <t>Досліджуємо історію і суспільство 5-6 кл. (інтегрований курс) Пометун та ін.</t>
  </si>
  <si>
    <t>Україна і світ, вступ до історії та громадянської освіти 5-6 кл. (інтегрований курс) Кафтан та ін.</t>
  </si>
  <si>
    <t>Україна і світ, вступ до історії та громадянської освіти 5-6 кл. (інтегрований курс) Власова та ін.</t>
  </si>
  <si>
    <t>Досліджуємо історію і суспільство 5-6 кл. (інтегрований курс) Гісем та ін.</t>
  </si>
  <si>
    <t>Інформатика 5-6 кл. Завадський та ін.</t>
  </si>
  <si>
    <t>Інформатика 5-6 кл. Морзе, Барна.</t>
  </si>
  <si>
    <t>Інформатика 5-6 кл. Пасічник, Чернікова.</t>
  </si>
  <si>
    <t>Інформатика 5-6 кл. Радченко, Боровцова.</t>
  </si>
  <si>
    <t>Інформатика 5-6 кл. Ривкінд та ін.</t>
  </si>
  <si>
    <t>Інформатика 5-6 кл. Козак</t>
  </si>
  <si>
    <t>Технології 5-6 кл. Кільдеров та ін.</t>
  </si>
  <si>
    <t>Технології 5-6 кл. Терещук та ін.</t>
  </si>
  <si>
    <t>Технології 5-6 кл. Туташинський.</t>
  </si>
  <si>
    <t>Технології 5-6 кл. Ходзицька та ін.</t>
  </si>
  <si>
    <t>Мистецтво 5-6 кл. (інтегрований курс) Кондратова.</t>
  </si>
  <si>
    <t>Мистецтво 5-6 кл. Масол, Просіна.</t>
  </si>
  <si>
    <t>Мистецтво 5-6 кл. Івасюк та ін.</t>
  </si>
  <si>
    <t>Мистецтво 5-6 кл. Комаровська, Лємешева.</t>
  </si>
  <si>
    <t>Музичне мистецтво 5-6 кл. Ференц та ін.</t>
  </si>
  <si>
    <t>Фізична культура. 5-6 кл. Педан та ін.</t>
  </si>
  <si>
    <t>Робототехніка. 5–6 кл. Сокол, Ченцов.</t>
  </si>
  <si>
    <t>SТEM 5-6 кл. Бутурліна, Артєм’єва.</t>
  </si>
  <si>
    <t>Драматургія і театр 5-6 кл. Старагіна та ін.</t>
  </si>
  <si>
    <t>Природознавство 5-9</t>
  </si>
  <si>
    <t>Пізнаємо природу (5-6) або Довкілля (5-6)</t>
  </si>
  <si>
    <t>Річний навчальний план 5-го класу</t>
  </si>
  <si>
    <t>Річний навчальний план 6-го класу</t>
  </si>
  <si>
    <t>Навчальний план 5-6 класи</t>
  </si>
  <si>
    <t>Типова ОП</t>
  </si>
  <si>
    <t>Реально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</si>
</sst>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1"/>
      <color theme="0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2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6">
    <xf numFmtId="0" fontId="0" fillId="0" borderId="0" xfId="0"/>
    <xf numFmtId="0" fontId="4" fillId="0" borderId="0" xfId="0" applyFont="1"/>
    <xf numFmtId="0" fontId="5" fillId="0" borderId="0" xfId="0" applyFont="1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0" xfId="0" applyFont="1" applyAlignment="1"/>
    <xf numFmtId="0" fontId="6" fillId="6" borderId="0" xfId="0" applyFont="1" applyFill="1" applyBorder="1" applyAlignment="1">
      <alignment horizontal="center" vertical="center" wrapText="1"/>
    </xf>
    <xf numFmtId="0" fontId="1" fillId="0" borderId="0" xfId="0" applyFont="1" applyFill="1" applyAlignment="1"/>
    <xf numFmtId="0" fontId="1" fillId="0" borderId="31" xfId="0" applyFont="1" applyBorder="1" applyAlignment="1"/>
    <xf numFmtId="0" fontId="6" fillId="2" borderId="31" xfId="0" applyFont="1" applyFill="1" applyBorder="1" applyAlignment="1">
      <alignment horizontal="left" vertical="center" wrapText="1"/>
    </xf>
    <xf numFmtId="0" fontId="6" fillId="0" borderId="31" xfId="0" applyFont="1" applyFill="1" applyBorder="1" applyAlignment="1">
      <alignment wrapText="1"/>
    </xf>
    <xf numFmtId="0" fontId="6" fillId="2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6" fillId="0" borderId="19" xfId="0" applyFont="1" applyFill="1" applyBorder="1" applyAlignment="1">
      <alignment vertical="center" wrapText="1"/>
    </xf>
    <xf numFmtId="0" fontId="6" fillId="0" borderId="19" xfId="0" applyFont="1" applyBorder="1" applyAlignment="1">
      <alignment wrapText="1"/>
    </xf>
    <xf numFmtId="0" fontId="6" fillId="0" borderId="31" xfId="0" applyFont="1" applyFill="1" applyBorder="1" applyAlignment="1">
      <alignment vertical="center" wrapText="1"/>
    </xf>
    <xf numFmtId="0" fontId="6" fillId="0" borderId="31" xfId="0" applyFont="1" applyBorder="1" applyAlignment="1">
      <alignment wrapText="1"/>
    </xf>
    <xf numFmtId="0" fontId="6" fillId="0" borderId="19" xfId="0" applyFont="1" applyFill="1" applyBorder="1" applyAlignment="1">
      <alignment wrapText="1"/>
    </xf>
    <xf numFmtId="0" fontId="6" fillId="5" borderId="31" xfId="0" applyFont="1" applyFill="1" applyBorder="1" applyAlignment="1">
      <alignment horizontal="left" vertical="center" wrapText="1"/>
    </xf>
    <xf numFmtId="0" fontId="1" fillId="6" borderId="31" xfId="0" applyFont="1" applyFill="1" applyBorder="1" applyAlignment="1"/>
    <xf numFmtId="0" fontId="6" fillId="0" borderId="1" xfId="0" applyFont="1" applyFill="1" applyBorder="1" applyAlignment="1">
      <alignment wrapText="1"/>
    </xf>
    <xf numFmtId="0" fontId="6" fillId="0" borderId="19" xfId="0" applyFont="1" applyBorder="1" applyAlignment="1"/>
    <xf numFmtId="0" fontId="6" fillId="5" borderId="31" xfId="0" applyFont="1" applyFill="1" applyBorder="1" applyAlignment="1">
      <alignment vertical="center" wrapText="1"/>
    </xf>
    <xf numFmtId="0" fontId="6" fillId="6" borderId="31" xfId="0" applyFont="1" applyFill="1" applyBorder="1" applyAlignment="1">
      <alignment horizontal="left" vertical="center" wrapText="1"/>
    </xf>
    <xf numFmtId="0" fontId="6" fillId="0" borderId="31" xfId="0" applyFont="1" applyBorder="1" applyAlignment="1"/>
    <xf numFmtId="0" fontId="6" fillId="0" borderId="1" xfId="0" applyFont="1" applyBorder="1" applyAlignment="1"/>
    <xf numFmtId="0" fontId="6" fillId="0" borderId="37" xfId="0" applyFont="1" applyFill="1" applyBorder="1" applyAlignment="1">
      <alignment vertical="center" wrapText="1"/>
    </xf>
    <xf numFmtId="0" fontId="6" fillId="0" borderId="37" xfId="0" applyFont="1" applyBorder="1" applyAlignment="1"/>
    <xf numFmtId="0" fontId="6" fillId="2" borderId="31" xfId="0" applyFont="1" applyFill="1" applyBorder="1" applyAlignment="1">
      <alignment wrapText="1"/>
    </xf>
    <xf numFmtId="0" fontId="6" fillId="0" borderId="31" xfId="0" applyFont="1" applyBorder="1" applyAlignment="1">
      <alignment vertical="center" wrapText="1"/>
    </xf>
    <xf numFmtId="0" fontId="6" fillId="0" borderId="31" xfId="0" applyFont="1" applyBorder="1" applyAlignment="1">
      <alignment horizontal="left" vertical="center" wrapText="1"/>
    </xf>
    <xf numFmtId="0" fontId="1" fillId="2" borderId="31" xfId="0" applyFont="1" applyFill="1" applyBorder="1" applyAlignment="1"/>
    <xf numFmtId="0" fontId="6" fillId="0" borderId="37" xfId="0" applyFont="1" applyBorder="1" applyAlignment="1">
      <alignment horizontal="left" vertical="center" wrapText="1"/>
    </xf>
    <xf numFmtId="0" fontId="7" fillId="6" borderId="36" xfId="0" applyFont="1" applyFill="1" applyBorder="1" applyAlignment="1">
      <alignment horizontal="left" vertical="center" wrapText="1"/>
    </xf>
    <xf numFmtId="0" fontId="7" fillId="6" borderId="36" xfId="0" applyFont="1" applyFill="1" applyBorder="1" applyAlignment="1">
      <alignment horizontal="center"/>
    </xf>
    <xf numFmtId="0" fontId="7" fillId="6" borderId="1" xfId="0" applyFont="1" applyFill="1" applyBorder="1" applyAlignment="1">
      <alignment vertical="center" wrapText="1"/>
    </xf>
    <xf numFmtId="0" fontId="7" fillId="6" borderId="1" xfId="0" applyFont="1" applyFill="1" applyBorder="1" applyAlignment="1">
      <alignment horizontal="center"/>
    </xf>
    <xf numFmtId="0" fontId="7" fillId="6" borderId="1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/>
    <xf numFmtId="0" fontId="6" fillId="6" borderId="1" xfId="0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3" fillId="0" borderId="31" xfId="0" applyFont="1" applyBorder="1" applyAlignment="1"/>
    <xf numFmtId="0" fontId="3" fillId="0" borderId="31" xfId="0" applyFont="1" applyBorder="1" applyAlignment="1">
      <alignment horizontal="center"/>
    </xf>
    <xf numFmtId="0" fontId="1" fillId="0" borderId="1" xfId="0" applyFont="1" applyBorder="1" applyAlignment="1"/>
    <xf numFmtId="0" fontId="0" fillId="0" borderId="1" xfId="0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49" fontId="3" fillId="6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47" xfId="0" applyFont="1" applyBorder="1" applyAlignment="1">
      <alignment vertical="center" wrapText="1"/>
    </xf>
    <xf numFmtId="0" fontId="7" fillId="6" borderId="49" xfId="0" applyFont="1" applyFill="1" applyBorder="1" applyAlignment="1">
      <alignment horizontal="center" vertical="center" wrapText="1"/>
    </xf>
    <xf numFmtId="0" fontId="7" fillId="6" borderId="48" xfId="0" applyFont="1" applyFill="1" applyBorder="1" applyAlignment="1">
      <alignment horizontal="center" vertical="center" wrapText="1"/>
    </xf>
    <xf numFmtId="0" fontId="6" fillId="6" borderId="20" xfId="0" applyFont="1" applyFill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49" fontId="0" fillId="0" borderId="19" xfId="0" applyNumberForma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49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9" fillId="0" borderId="1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wrapText="1"/>
    </xf>
    <xf numFmtId="0" fontId="6" fillId="3" borderId="31" xfId="0" applyFont="1" applyFill="1" applyBorder="1" applyAlignment="1" applyProtection="1">
      <alignment horizontal="center" wrapText="1"/>
      <protection locked="0"/>
    </xf>
    <xf numFmtId="0" fontId="6" fillId="3" borderId="1" xfId="0" applyFont="1" applyFill="1" applyBorder="1" applyAlignment="1" applyProtection="1">
      <alignment horizontal="center" wrapText="1"/>
      <protection locked="0"/>
    </xf>
    <xf numFmtId="0" fontId="6" fillId="0" borderId="19" xfId="0" applyFont="1" applyFill="1" applyBorder="1" applyAlignment="1" applyProtection="1">
      <alignment horizontal="center" wrapText="1"/>
      <protection locked="0"/>
    </xf>
    <xf numFmtId="0" fontId="6" fillId="3" borderId="19" xfId="0" applyFont="1" applyFill="1" applyBorder="1" applyAlignment="1" applyProtection="1">
      <alignment horizontal="center" wrapText="1"/>
      <protection locked="0"/>
    </xf>
    <xf numFmtId="0" fontId="6" fillId="3" borderId="19" xfId="0" applyFont="1" applyFill="1" applyBorder="1" applyAlignment="1" applyProtection="1">
      <alignment horizontal="center"/>
      <protection locked="0"/>
    </xf>
    <xf numFmtId="0" fontId="6" fillId="3" borderId="31" xfId="0" applyFont="1" applyFill="1" applyBorder="1" applyAlignment="1" applyProtection="1">
      <alignment horizontal="center"/>
      <protection locked="0"/>
    </xf>
    <xf numFmtId="0" fontId="6" fillId="3" borderId="1" xfId="0" applyFont="1" applyFill="1" applyBorder="1" applyAlignment="1" applyProtection="1">
      <alignment horizontal="center"/>
      <protection locked="0"/>
    </xf>
    <xf numFmtId="0" fontId="6" fillId="3" borderId="37" xfId="0" applyFont="1" applyFill="1" applyBorder="1" applyAlignment="1" applyProtection="1">
      <alignment horizontal="center"/>
      <protection locked="0"/>
    </xf>
    <xf numFmtId="0" fontId="6" fillId="3" borderId="31" xfId="0" applyNumberFormat="1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8" borderId="1" xfId="0" applyFill="1" applyBorder="1" applyAlignment="1" applyProtection="1">
      <alignment horizontal="center" vertical="center" wrapText="1"/>
      <protection locked="0"/>
    </xf>
    <xf numFmtId="0" fontId="3" fillId="6" borderId="1" xfId="0" applyFont="1" applyFill="1" applyBorder="1" applyAlignment="1">
      <alignment horizontal="center" vertical="center" wrapText="1"/>
    </xf>
    <xf numFmtId="0" fontId="7" fillId="6" borderId="16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39" xfId="0" applyFont="1" applyFill="1" applyBorder="1" applyAlignment="1">
      <alignment horizontal="center" vertical="center" wrapText="1"/>
    </xf>
    <xf numFmtId="0" fontId="7" fillId="6" borderId="40" xfId="0" applyFont="1" applyFill="1" applyBorder="1" applyAlignment="1">
      <alignment horizontal="center" vertical="center" wrapText="1"/>
    </xf>
    <xf numFmtId="0" fontId="7" fillId="6" borderId="41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6" borderId="2" xfId="0" applyFont="1" applyFill="1" applyBorder="1" applyAlignment="1">
      <alignment horizontal="left" vertical="center" wrapText="1"/>
    </xf>
    <xf numFmtId="0" fontId="7" fillId="6" borderId="3" xfId="0" applyFont="1" applyFill="1" applyBorder="1" applyAlignment="1">
      <alignment horizontal="left" vertical="center" wrapText="1"/>
    </xf>
    <xf numFmtId="0" fontId="7" fillId="6" borderId="4" xfId="0" applyFont="1" applyFill="1" applyBorder="1" applyAlignment="1">
      <alignment horizontal="left" vertical="center" wrapText="1"/>
    </xf>
    <xf numFmtId="0" fontId="1" fillId="6" borderId="2" xfId="0" applyFont="1" applyFill="1" applyBorder="1" applyAlignment="1">
      <alignment horizontal="left"/>
    </xf>
    <xf numFmtId="0" fontId="1" fillId="6" borderId="3" xfId="0" applyFont="1" applyFill="1" applyBorder="1" applyAlignment="1">
      <alignment horizontal="left"/>
    </xf>
    <xf numFmtId="0" fontId="1" fillId="6" borderId="4" xfId="0" applyFont="1" applyFill="1" applyBorder="1" applyAlignment="1">
      <alignment horizontal="left"/>
    </xf>
    <xf numFmtId="0" fontId="3" fillId="0" borderId="42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43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" fillId="0" borderId="40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4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46" xfId="0" applyFont="1" applyBorder="1" applyAlignment="1">
      <alignment horizontal="center"/>
    </xf>
    <xf numFmtId="0" fontId="7" fillId="6" borderId="39" xfId="0" applyFont="1" applyFill="1" applyBorder="1" applyAlignment="1">
      <alignment horizontal="left" vertical="center" wrapText="1"/>
    </xf>
    <xf numFmtId="0" fontId="7" fillId="6" borderId="40" xfId="0" applyFont="1" applyFill="1" applyBorder="1" applyAlignment="1">
      <alignment horizontal="left" vertical="center" wrapText="1"/>
    </xf>
    <xf numFmtId="0" fontId="7" fillId="6" borderId="41" xfId="0" applyFont="1" applyFill="1" applyBorder="1" applyAlignment="1">
      <alignment horizontal="left" vertical="center" wrapText="1"/>
    </xf>
    <xf numFmtId="0" fontId="1" fillId="0" borderId="5" xfId="0" applyFont="1" applyBorder="1" applyAlignment="1">
      <alignment horizontal="center" textRotation="90" wrapText="1"/>
    </xf>
    <xf numFmtId="0" fontId="1" fillId="0" borderId="21" xfId="0" applyFont="1" applyBorder="1" applyAlignment="1">
      <alignment horizontal="center" textRotation="90" wrapText="1"/>
    </xf>
    <xf numFmtId="0" fontId="1" fillId="4" borderId="10" xfId="0" applyFont="1" applyFill="1" applyBorder="1" applyAlignment="1">
      <alignment horizontal="center"/>
    </xf>
    <xf numFmtId="0" fontId="1" fillId="4" borderId="23" xfId="0" applyFont="1" applyFill="1" applyBorder="1" applyAlignment="1">
      <alignment horizontal="center"/>
    </xf>
    <xf numFmtId="0" fontId="1" fillId="0" borderId="32" xfId="0" applyFont="1" applyBorder="1" applyAlignment="1">
      <alignment horizontal="center"/>
    </xf>
    <xf numFmtId="0" fontId="1" fillId="0" borderId="38" xfId="0" applyFont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 textRotation="90" wrapText="1"/>
    </xf>
    <xf numFmtId="0" fontId="1" fillId="0" borderId="8" xfId="0" applyFont="1" applyBorder="1" applyAlignment="1">
      <alignment horizontal="center" textRotation="90" wrapText="1"/>
    </xf>
    <xf numFmtId="0" fontId="1" fillId="0" borderId="3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6" fillId="0" borderId="3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3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textRotation="90" wrapText="1"/>
    </xf>
    <xf numFmtId="0" fontId="1" fillId="0" borderId="15" xfId="0" applyFont="1" applyBorder="1" applyAlignment="1">
      <alignment horizontal="center" textRotation="90" wrapText="1"/>
    </xf>
    <xf numFmtId="0" fontId="1" fillId="0" borderId="14" xfId="0" applyFont="1" applyBorder="1" applyAlignment="1">
      <alignment horizontal="center"/>
    </xf>
    <xf numFmtId="0" fontId="1" fillId="0" borderId="20" xfId="0" applyFont="1" applyBorder="1" applyAlignment="1">
      <alignment horizontal="center"/>
    </xf>
    <xf numFmtId="0" fontId="6" fillId="5" borderId="3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6" borderId="3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6" xfId="0" applyFont="1" applyFill="1" applyBorder="1" applyAlignment="1">
      <alignment horizontal="center" vertical="center" wrapText="1"/>
    </xf>
    <xf numFmtId="0" fontId="1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0" fontId="6" fillId="2" borderId="3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1" fillId="4" borderId="5" xfId="0" applyFont="1" applyFill="1" applyBorder="1" applyAlignment="1">
      <alignment horizontal="center"/>
    </xf>
    <xf numFmtId="0" fontId="1" fillId="4" borderId="8" xfId="0" applyFont="1" applyFill="1" applyBorder="1" applyAlignment="1">
      <alignment horizontal="center"/>
    </xf>
    <xf numFmtId="0" fontId="1" fillId="4" borderId="34" xfId="0" applyFont="1" applyFill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1" fillId="0" borderId="35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wrapText="1"/>
    </xf>
    <xf numFmtId="0" fontId="6" fillId="4" borderId="5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34" xfId="0" applyFont="1" applyFill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7" fillId="0" borderId="0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textRotation="90" wrapText="1"/>
    </xf>
    <xf numFmtId="0" fontId="1" fillId="0" borderId="9" xfId="0" applyFont="1" applyBorder="1" applyAlignment="1">
      <alignment horizontal="center" textRotation="90" wrapText="1"/>
    </xf>
    <xf numFmtId="0" fontId="1" fillId="0" borderId="22" xfId="0" applyFont="1" applyBorder="1" applyAlignment="1">
      <alignment horizontal="center" textRotation="90" wrapText="1"/>
    </xf>
    <xf numFmtId="0" fontId="6" fillId="0" borderId="7" xfId="0" applyFont="1" applyFill="1" applyBorder="1" applyAlignment="1">
      <alignment horizontal="right" vertical="center" wrapText="1"/>
    </xf>
    <xf numFmtId="0" fontId="3" fillId="0" borderId="10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7" fillId="0" borderId="11" xfId="0" applyFont="1" applyFill="1" applyBorder="1" applyAlignment="1">
      <alignment horizontal="center" vertical="center" wrapText="1"/>
    </xf>
    <xf numFmtId="0" fontId="7" fillId="0" borderId="12" xfId="0" applyFont="1" applyFill="1" applyBorder="1" applyAlignment="1">
      <alignment horizontal="center" vertical="center" wrapText="1"/>
    </xf>
    <xf numFmtId="0" fontId="7" fillId="0" borderId="13" xfId="0" applyFont="1" applyFill="1" applyBorder="1" applyAlignment="1">
      <alignment horizontal="center" vertical="center" wrapText="1"/>
    </xf>
    <xf numFmtId="0" fontId="7" fillId="0" borderId="14" xfId="0" applyFont="1" applyFill="1" applyBorder="1" applyAlignment="1">
      <alignment horizontal="center" vertical="center" wrapText="1"/>
    </xf>
    <xf numFmtId="0" fontId="7" fillId="0" borderId="20" xfId="0" applyFont="1" applyFill="1" applyBorder="1" applyAlignment="1">
      <alignment horizontal="center" vertical="center" wrapText="1"/>
    </xf>
    <xf numFmtId="0" fontId="7" fillId="0" borderId="26" xfId="0" applyFont="1" applyFill="1" applyBorder="1" applyAlignment="1">
      <alignment horizontal="center" vertical="center" wrapText="1"/>
    </xf>
    <xf numFmtId="0" fontId="7" fillId="0" borderId="11" xfId="0" applyFont="1" applyFill="1" applyBorder="1" applyAlignment="1">
      <alignment horizontal="center" vertical="center"/>
    </xf>
    <xf numFmtId="0" fontId="7" fillId="0" borderId="12" xfId="0" applyFont="1" applyFill="1" applyBorder="1" applyAlignment="1">
      <alignment horizontal="center" vertical="center"/>
    </xf>
    <xf numFmtId="0" fontId="7" fillId="0" borderId="16" xfId="0" applyFont="1" applyFill="1" applyBorder="1" applyAlignment="1">
      <alignment horizontal="center"/>
    </xf>
    <xf numFmtId="0" fontId="7" fillId="0" borderId="17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center"/>
    </xf>
    <xf numFmtId="0" fontId="7" fillId="0" borderId="24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25" xfId="0" applyFont="1" applyFill="1" applyBorder="1" applyAlignment="1">
      <alignment horizontal="center"/>
    </xf>
    <xf numFmtId="0" fontId="7" fillId="0" borderId="19" xfId="0" applyFont="1" applyFill="1" applyBorder="1" applyAlignment="1">
      <alignment horizontal="center" vertical="center" wrapText="1"/>
    </xf>
    <xf numFmtId="0" fontId="7" fillId="0" borderId="27" xfId="0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0" fillId="0" borderId="36" xfId="0" applyBorder="1" applyAlignment="1">
      <alignment horizontal="center" vertical="center" wrapText="1"/>
    </xf>
    <xf numFmtId="49" fontId="3" fillId="8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40" xfId="0" applyFont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49" fontId="3" fillId="8" borderId="19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20" xfId="0" applyNumberFormat="1" applyFont="1" applyFill="1" applyBorder="1" applyAlignment="1" applyProtection="1">
      <alignment horizontal="center" vertical="center" wrapText="1"/>
      <protection locked="0"/>
    </xf>
    <xf numFmtId="49" fontId="3" fillId="8" borderId="36" xfId="0" applyNumberFormat="1" applyFont="1" applyFill="1" applyBorder="1" applyAlignment="1" applyProtection="1">
      <alignment horizontal="center" vertical="center" wrapText="1"/>
      <protection locked="0"/>
    </xf>
    <xf numFmtId="49" fontId="3" fillId="6" borderId="19" xfId="0" applyNumberFormat="1" applyFont="1" applyFill="1" applyBorder="1" applyAlignment="1">
      <alignment horizontal="center" vertical="center" wrapText="1"/>
    </xf>
    <xf numFmtId="49" fontId="3" fillId="6" borderId="36" xfId="0" applyNumberFormat="1" applyFont="1" applyFill="1" applyBorder="1" applyAlignment="1">
      <alignment horizontal="center" vertical="center" wrapText="1"/>
    </xf>
    <xf numFmtId="0" fontId="3" fillId="0" borderId="40" xfId="0" applyFont="1" applyBorder="1" applyAlignment="1" applyProtection="1">
      <alignment horizontal="center"/>
      <protection locked="0"/>
    </xf>
    <xf numFmtId="49" fontId="0" fillId="0" borderId="19" xfId="0" applyNumberFormat="1" applyBorder="1" applyAlignment="1">
      <alignment horizontal="center" vertical="center" wrapText="1"/>
    </xf>
    <xf numFmtId="49" fontId="0" fillId="0" borderId="36" xfId="0" applyNumberFormat="1" applyBorder="1" applyAlignment="1">
      <alignment horizontal="center" vertical="center" wrapText="1"/>
    </xf>
    <xf numFmtId="0" fontId="0" fillId="8" borderId="1" xfId="0" applyNumberForma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/>
    </xf>
    <xf numFmtId="0" fontId="0" fillId="8" borderId="19" xfId="0" applyNumberFormat="1" applyFill="1" applyBorder="1" applyAlignment="1">
      <alignment horizontal="center" vertical="center" wrapText="1"/>
    </xf>
    <xf numFmtId="0" fontId="0" fillId="8" borderId="20" xfId="0" applyNumberFormat="1" applyFill="1" applyBorder="1" applyAlignment="1">
      <alignment horizontal="center" vertical="center" wrapText="1"/>
    </xf>
    <xf numFmtId="0" fontId="0" fillId="8" borderId="36" xfId="0" applyNumberFormat="1" applyFill="1" applyBorder="1" applyAlignment="1">
      <alignment horizontal="center" vertical="center" wrapText="1"/>
    </xf>
  </cellXfs>
  <cellStyles count="1">
    <cellStyle name="Обычный" xfId="0" builtinId="0"/>
  </cellStyles>
  <dxfs count="2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00B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"/>
  <dimension ref="A1:M52"/>
  <sheetViews>
    <sheetView zoomScale="120" zoomScaleNormal="120" workbookViewId="0">
      <pane ySplit="1" topLeftCell="A26" activePane="bottomLeft" state="frozen"/>
      <selection pane="bottomLeft" activeCell="H23" sqref="H23"/>
    </sheetView>
  </sheetViews>
  <sheetFormatPr defaultRowHeight="15" x14ac:dyDescent="0.25"/>
  <cols>
    <col min="1" max="1" width="10.5703125" customWidth="1"/>
    <col min="2" max="2" width="21.28515625" customWidth="1"/>
    <col min="3" max="3" width="17.28515625" customWidth="1"/>
    <col min="4" max="4" width="17.7109375" customWidth="1"/>
    <col min="5" max="5" width="24.7109375" customWidth="1"/>
    <col min="6" max="6" width="10.5703125" customWidth="1"/>
  </cols>
  <sheetData>
    <row r="1" spans="1:13" ht="63.6" customHeight="1" thickBot="1" x14ac:dyDescent="0.3">
      <c r="A1" s="63" t="s">
        <v>26</v>
      </c>
      <c r="B1" s="198" t="s">
        <v>30</v>
      </c>
      <c r="C1" s="198"/>
      <c r="D1" s="198"/>
      <c r="E1" s="64" t="s">
        <v>31</v>
      </c>
      <c r="F1" s="65" t="s">
        <v>25</v>
      </c>
      <c r="G1" s="66">
        <f>K37+2-G11</f>
        <v>0.5</v>
      </c>
      <c r="H1" s="67">
        <f>M37+2-H11</f>
        <v>-0.5</v>
      </c>
      <c r="I1" s="8"/>
      <c r="J1" s="172" t="s">
        <v>21</v>
      </c>
      <c r="K1" s="172"/>
      <c r="L1" s="172"/>
      <c r="M1" s="172"/>
    </row>
    <row r="2" spans="1:13" ht="15.6" customHeight="1" x14ac:dyDescent="0.25">
      <c r="A2" s="173" t="s">
        <v>22</v>
      </c>
      <c r="B2" s="173"/>
      <c r="C2" s="173"/>
      <c r="D2" s="173"/>
      <c r="E2" s="173"/>
      <c r="F2" s="173"/>
      <c r="G2" s="173"/>
      <c r="H2" s="173"/>
      <c r="I2" s="8"/>
      <c r="J2" s="124" t="s">
        <v>23</v>
      </c>
      <c r="K2" s="174" t="s">
        <v>24</v>
      </c>
      <c r="L2" s="124" t="s">
        <v>23</v>
      </c>
      <c r="M2" s="174" t="s">
        <v>24</v>
      </c>
    </row>
    <row r="3" spans="1:13" ht="15.75" thickBot="1" x14ac:dyDescent="0.3">
      <c r="A3" s="7"/>
      <c r="B3" s="7"/>
      <c r="C3" s="7"/>
      <c r="D3" s="7"/>
      <c r="E3" s="177"/>
      <c r="F3" s="177"/>
      <c r="G3" s="9"/>
      <c r="H3" s="9"/>
      <c r="I3" s="10"/>
      <c r="J3" s="133"/>
      <c r="K3" s="175"/>
      <c r="L3" s="133"/>
      <c r="M3" s="175"/>
    </row>
    <row r="4" spans="1:13" ht="31.15" customHeight="1" x14ac:dyDescent="0.25">
      <c r="A4" s="178" t="s">
        <v>26</v>
      </c>
      <c r="B4" s="181" t="s">
        <v>27</v>
      </c>
      <c r="C4" s="182"/>
      <c r="D4" s="182"/>
      <c r="E4" s="183"/>
      <c r="F4" s="184" t="s">
        <v>28</v>
      </c>
      <c r="G4" s="187" t="s">
        <v>29</v>
      </c>
      <c r="H4" s="188"/>
      <c r="I4" s="8"/>
      <c r="J4" s="133"/>
      <c r="K4" s="175"/>
      <c r="L4" s="133"/>
      <c r="M4" s="175"/>
    </row>
    <row r="5" spans="1:13" ht="35.450000000000003" customHeight="1" thickBot="1" x14ac:dyDescent="0.3">
      <c r="A5" s="179"/>
      <c r="B5" s="189" t="s">
        <v>30</v>
      </c>
      <c r="C5" s="190"/>
      <c r="D5" s="191"/>
      <c r="E5" s="195" t="s">
        <v>31</v>
      </c>
      <c r="F5" s="185"/>
      <c r="G5" s="53">
        <v>5</v>
      </c>
      <c r="H5" s="53">
        <v>6</v>
      </c>
      <c r="I5" s="8"/>
      <c r="J5" s="125"/>
      <c r="K5" s="176"/>
      <c r="L5" s="125"/>
      <c r="M5" s="176"/>
    </row>
    <row r="6" spans="1:13" ht="15.75" thickBot="1" x14ac:dyDescent="0.3">
      <c r="A6" s="180"/>
      <c r="B6" s="192"/>
      <c r="C6" s="193"/>
      <c r="D6" s="194"/>
      <c r="E6" s="186"/>
      <c r="F6" s="186"/>
      <c r="G6" s="196" t="s">
        <v>32</v>
      </c>
      <c r="H6" s="197"/>
      <c r="I6" s="8"/>
      <c r="J6" s="158" t="s">
        <v>2</v>
      </c>
      <c r="K6" s="159"/>
      <c r="L6" s="158" t="s">
        <v>3</v>
      </c>
      <c r="M6" s="159"/>
    </row>
    <row r="7" spans="1:13" x14ac:dyDescent="0.25">
      <c r="A7" s="124" t="s">
        <v>6</v>
      </c>
      <c r="B7" s="160" t="s">
        <v>33</v>
      </c>
      <c r="C7" s="160" t="s">
        <v>34</v>
      </c>
      <c r="D7" s="11"/>
      <c r="E7" s="12" t="s">
        <v>35</v>
      </c>
      <c r="F7" s="13" t="s">
        <v>36</v>
      </c>
      <c r="G7" s="83">
        <v>4</v>
      </c>
      <c r="H7" s="83">
        <v>4</v>
      </c>
      <c r="I7" s="8"/>
      <c r="J7" s="162">
        <f>G7+G8+G9+G10+G51</f>
        <v>11.5</v>
      </c>
      <c r="K7" s="165">
        <f>11-J7</f>
        <v>-0.5</v>
      </c>
      <c r="L7" s="169">
        <f>H10+H9+H8+H7+H51</f>
        <v>11.5</v>
      </c>
      <c r="M7" s="155">
        <f>11-L7</f>
        <v>-0.5</v>
      </c>
    </row>
    <row r="8" spans="1:13" ht="31.15" customHeight="1" x14ac:dyDescent="0.25">
      <c r="A8" s="133"/>
      <c r="B8" s="161"/>
      <c r="C8" s="161"/>
      <c r="D8" s="168" t="s">
        <v>84</v>
      </c>
      <c r="E8" s="14" t="s">
        <v>37</v>
      </c>
      <c r="F8" s="15" t="s">
        <v>36</v>
      </c>
      <c r="G8" s="84">
        <v>2</v>
      </c>
      <c r="H8" s="84">
        <v>2</v>
      </c>
      <c r="I8" s="8"/>
      <c r="J8" s="163"/>
      <c r="K8" s="166"/>
      <c r="L8" s="170"/>
      <c r="M8" s="156"/>
    </row>
    <row r="9" spans="1:13" ht="37.9" customHeight="1" x14ac:dyDescent="0.25">
      <c r="A9" s="133"/>
      <c r="B9" s="161"/>
      <c r="C9" s="137"/>
      <c r="D9" s="168"/>
      <c r="E9" s="14" t="s">
        <v>38</v>
      </c>
      <c r="F9" s="15" t="s">
        <v>36</v>
      </c>
      <c r="G9" s="84">
        <v>2</v>
      </c>
      <c r="H9" s="84">
        <v>2</v>
      </c>
      <c r="I9" s="8"/>
      <c r="J9" s="163"/>
      <c r="K9" s="166"/>
      <c r="L9" s="170"/>
      <c r="M9" s="156"/>
    </row>
    <row r="10" spans="1:13" x14ac:dyDescent="0.25">
      <c r="A10" s="133"/>
      <c r="B10" s="137"/>
      <c r="C10" s="137"/>
      <c r="D10" s="137"/>
      <c r="E10" s="14" t="s">
        <v>39</v>
      </c>
      <c r="F10" s="15" t="s">
        <v>36</v>
      </c>
      <c r="G10" s="84">
        <v>3.5</v>
      </c>
      <c r="H10" s="84">
        <v>3.5</v>
      </c>
      <c r="I10" s="8"/>
      <c r="J10" s="163"/>
      <c r="K10" s="166"/>
      <c r="L10" s="170"/>
      <c r="M10" s="156"/>
    </row>
    <row r="11" spans="1:13" ht="15.75" thickBot="1" x14ac:dyDescent="0.3">
      <c r="A11" s="132"/>
      <c r="B11" s="154"/>
      <c r="C11" s="154"/>
      <c r="D11" s="154"/>
      <c r="E11" s="16" t="s">
        <v>40</v>
      </c>
      <c r="F11" s="17" t="s">
        <v>36</v>
      </c>
      <c r="G11" s="85"/>
      <c r="H11" s="85"/>
      <c r="I11" s="8"/>
      <c r="J11" s="164"/>
      <c r="K11" s="167"/>
      <c r="L11" s="171"/>
      <c r="M11" s="157"/>
    </row>
    <row r="12" spans="1:13" x14ac:dyDescent="0.25">
      <c r="A12" s="124" t="s">
        <v>9</v>
      </c>
      <c r="B12" s="134"/>
      <c r="C12" s="136"/>
      <c r="D12" s="18"/>
      <c r="E12" s="12" t="s">
        <v>41</v>
      </c>
      <c r="F12" s="19" t="s">
        <v>42</v>
      </c>
      <c r="G12" s="83">
        <v>5</v>
      </c>
      <c r="H12" s="83">
        <v>5</v>
      </c>
      <c r="I12" s="8"/>
      <c r="J12" s="126">
        <f>G12+G13+G14+G15+G48</f>
        <v>5</v>
      </c>
      <c r="K12" s="128">
        <f>5-J12</f>
        <v>0</v>
      </c>
      <c r="L12" s="126">
        <f>H12+H13+H14+H15+H48</f>
        <v>5</v>
      </c>
      <c r="M12" s="128">
        <f>5-L12</f>
        <v>0</v>
      </c>
    </row>
    <row r="13" spans="1:13" x14ac:dyDescent="0.25">
      <c r="A13" s="133"/>
      <c r="B13" s="135"/>
      <c r="C13" s="137"/>
      <c r="D13" s="139" t="s">
        <v>41</v>
      </c>
      <c r="E13" s="14" t="s">
        <v>43</v>
      </c>
      <c r="F13" s="15" t="s">
        <v>42</v>
      </c>
      <c r="G13" s="84"/>
      <c r="H13" s="84"/>
      <c r="I13" s="8"/>
      <c r="J13" s="130"/>
      <c r="K13" s="131"/>
      <c r="L13" s="130"/>
      <c r="M13" s="131"/>
    </row>
    <row r="14" spans="1:13" x14ac:dyDescent="0.25">
      <c r="A14" s="133"/>
      <c r="B14" s="135"/>
      <c r="C14" s="137"/>
      <c r="D14" s="139"/>
      <c r="E14" s="14" t="s">
        <v>44</v>
      </c>
      <c r="F14" s="15" t="s">
        <v>42</v>
      </c>
      <c r="G14" s="84"/>
      <c r="H14" s="84"/>
      <c r="I14" s="8"/>
      <c r="J14" s="130"/>
      <c r="K14" s="131"/>
      <c r="L14" s="130"/>
      <c r="M14" s="131"/>
    </row>
    <row r="15" spans="1:13" ht="15.75" thickBot="1" x14ac:dyDescent="0.3">
      <c r="A15" s="132"/>
      <c r="B15" s="153"/>
      <c r="C15" s="154"/>
      <c r="D15" s="16"/>
      <c r="E15" s="16"/>
      <c r="F15" s="20" t="s">
        <v>42</v>
      </c>
      <c r="G15" s="86"/>
      <c r="H15" s="86"/>
      <c r="I15" s="8"/>
      <c r="J15" s="130"/>
      <c r="K15" s="131"/>
      <c r="L15" s="130"/>
      <c r="M15" s="131"/>
    </row>
    <row r="16" spans="1:13" ht="45" x14ac:dyDescent="0.25">
      <c r="A16" s="124" t="s">
        <v>10</v>
      </c>
      <c r="B16" s="134"/>
      <c r="C16" s="134"/>
      <c r="D16" s="21" t="s">
        <v>174</v>
      </c>
      <c r="E16" s="22"/>
      <c r="F16" s="13" t="s">
        <v>46</v>
      </c>
      <c r="G16" s="83">
        <v>2</v>
      </c>
      <c r="H16" s="83">
        <v>2</v>
      </c>
      <c r="I16" s="8"/>
      <c r="J16" s="126">
        <f>G16+G17+G21+G18+G19+G20+G47</f>
        <v>2</v>
      </c>
      <c r="K16" s="128">
        <f>2-J16</f>
        <v>0</v>
      </c>
      <c r="L16" s="126">
        <f>H16+H17+H18+H19+H20+H21+H47</f>
        <v>5</v>
      </c>
      <c r="M16" s="128">
        <f>4-L16</f>
        <v>-1</v>
      </c>
    </row>
    <row r="17" spans="1:13" x14ac:dyDescent="0.25">
      <c r="A17" s="133"/>
      <c r="B17" s="135"/>
      <c r="C17" s="135"/>
      <c r="D17" s="150" t="s">
        <v>173</v>
      </c>
      <c r="E17" s="14" t="s">
        <v>47</v>
      </c>
      <c r="F17" s="23" t="s">
        <v>46</v>
      </c>
      <c r="G17" s="84"/>
      <c r="H17" s="84">
        <v>2</v>
      </c>
      <c r="I17" s="8"/>
      <c r="J17" s="130"/>
      <c r="K17" s="131"/>
      <c r="L17" s="130"/>
      <c r="M17" s="131"/>
    </row>
    <row r="18" spans="1:13" x14ac:dyDescent="0.25">
      <c r="A18" s="133"/>
      <c r="B18" s="135"/>
      <c r="C18" s="135"/>
      <c r="D18" s="151"/>
      <c r="E18" s="14" t="s">
        <v>48</v>
      </c>
      <c r="F18" s="15" t="s">
        <v>46</v>
      </c>
      <c r="G18" s="84"/>
      <c r="H18" s="84">
        <v>1</v>
      </c>
      <c r="I18" s="8"/>
      <c r="J18" s="130"/>
      <c r="K18" s="131"/>
      <c r="L18" s="130"/>
      <c r="M18" s="131"/>
    </row>
    <row r="19" spans="1:13" x14ac:dyDescent="0.25">
      <c r="A19" s="133"/>
      <c r="B19" s="135"/>
      <c r="C19" s="135"/>
      <c r="D19" s="151"/>
      <c r="E19" s="14" t="s">
        <v>49</v>
      </c>
      <c r="F19" s="15" t="s">
        <v>46</v>
      </c>
      <c r="G19" s="84"/>
      <c r="H19" s="84"/>
      <c r="I19" s="8"/>
      <c r="J19" s="130"/>
      <c r="K19" s="131"/>
      <c r="L19" s="130"/>
      <c r="M19" s="131"/>
    </row>
    <row r="20" spans="1:13" x14ac:dyDescent="0.25">
      <c r="A20" s="133"/>
      <c r="B20" s="135"/>
      <c r="C20" s="135"/>
      <c r="D20" s="152"/>
      <c r="E20" s="14" t="s">
        <v>50</v>
      </c>
      <c r="F20" s="15" t="s">
        <v>46</v>
      </c>
      <c r="G20" s="84"/>
      <c r="H20" s="84"/>
      <c r="I20" s="8"/>
      <c r="J20" s="130"/>
      <c r="K20" s="131"/>
      <c r="L20" s="130"/>
      <c r="M20" s="131"/>
    </row>
    <row r="21" spans="1:13" ht="15.75" thickBot="1" x14ac:dyDescent="0.3">
      <c r="A21" s="132"/>
      <c r="B21" s="153"/>
      <c r="C21" s="153"/>
      <c r="D21" s="16"/>
      <c r="E21" s="16"/>
      <c r="F21" s="24" t="s">
        <v>46</v>
      </c>
      <c r="G21" s="87"/>
      <c r="H21" s="87"/>
      <c r="I21" s="8"/>
      <c r="J21" s="130"/>
      <c r="K21" s="131"/>
      <c r="L21" s="130"/>
      <c r="M21" s="131"/>
    </row>
    <row r="22" spans="1:13" ht="30" x14ac:dyDescent="0.25">
      <c r="A22" s="124" t="s">
        <v>51</v>
      </c>
      <c r="B22" s="147"/>
      <c r="C22" s="136"/>
      <c r="D22" s="25" t="s">
        <v>52</v>
      </c>
      <c r="E22" s="26"/>
      <c r="F22" s="27" t="s">
        <v>53</v>
      </c>
      <c r="G22" s="88">
        <v>1</v>
      </c>
      <c r="H22" s="88">
        <v>1</v>
      </c>
      <c r="I22" s="8"/>
      <c r="J22" s="126">
        <f>G22+G23+G24</f>
        <v>2</v>
      </c>
      <c r="K22" s="128">
        <f>1.5-J22</f>
        <v>-0.5</v>
      </c>
      <c r="L22" s="126">
        <f>H24+H22+H23</f>
        <v>2</v>
      </c>
      <c r="M22" s="128">
        <f>1.5-L22</f>
        <v>-0.5</v>
      </c>
    </row>
    <row r="23" spans="1:13" ht="75" x14ac:dyDescent="0.25">
      <c r="A23" s="133"/>
      <c r="B23" s="148"/>
      <c r="C23" s="137"/>
      <c r="D23" s="137"/>
      <c r="E23" s="14" t="s">
        <v>93</v>
      </c>
      <c r="F23" s="28" t="s">
        <v>53</v>
      </c>
      <c r="G23" s="89">
        <v>1</v>
      </c>
      <c r="H23" s="89">
        <v>1</v>
      </c>
      <c r="I23" s="8"/>
      <c r="J23" s="130"/>
      <c r="K23" s="131"/>
      <c r="L23" s="130"/>
      <c r="M23" s="131"/>
    </row>
    <row r="24" spans="1:13" ht="15.75" thickBot="1" x14ac:dyDescent="0.3">
      <c r="A24" s="125"/>
      <c r="B24" s="149"/>
      <c r="C24" s="140"/>
      <c r="D24" s="140"/>
      <c r="E24" s="29"/>
      <c r="F24" s="30" t="s">
        <v>53</v>
      </c>
      <c r="G24" s="90"/>
      <c r="H24" s="90"/>
      <c r="I24" s="8"/>
      <c r="J24" s="130"/>
      <c r="K24" s="131"/>
      <c r="L24" s="130"/>
      <c r="M24" s="131"/>
    </row>
    <row r="25" spans="1:13" ht="30" x14ac:dyDescent="0.25">
      <c r="A25" s="141" t="s">
        <v>12</v>
      </c>
      <c r="B25" s="143"/>
      <c r="C25" s="145" t="s">
        <v>85</v>
      </c>
      <c r="D25" s="145" t="s">
        <v>56</v>
      </c>
      <c r="E25" s="12" t="s">
        <v>57</v>
      </c>
      <c r="F25" s="27" t="s">
        <v>58</v>
      </c>
      <c r="G25" s="88">
        <v>1</v>
      </c>
      <c r="H25" s="88"/>
      <c r="I25" s="8"/>
      <c r="J25" s="126">
        <f>G25+G26+G27</f>
        <v>1</v>
      </c>
      <c r="K25" s="128">
        <f>1-J25</f>
        <v>0</v>
      </c>
      <c r="L25" s="126">
        <f>H27+H25+H26</f>
        <v>2</v>
      </c>
      <c r="M25" s="128">
        <f>2-L25</f>
        <v>0</v>
      </c>
    </row>
    <row r="26" spans="1:13" ht="30" x14ac:dyDescent="0.25">
      <c r="A26" s="142"/>
      <c r="B26" s="144"/>
      <c r="C26" s="146"/>
      <c r="D26" s="146"/>
      <c r="E26" s="14" t="s">
        <v>59</v>
      </c>
      <c r="F26" s="28" t="s">
        <v>58</v>
      </c>
      <c r="G26" s="89"/>
      <c r="H26" s="89">
        <v>2</v>
      </c>
      <c r="I26" s="8"/>
      <c r="J26" s="130"/>
      <c r="K26" s="131"/>
      <c r="L26" s="130"/>
      <c r="M26" s="131"/>
    </row>
    <row r="27" spans="1:13" ht="15.75" thickBot="1" x14ac:dyDescent="0.3">
      <c r="A27" s="142"/>
      <c r="B27" s="144"/>
      <c r="C27" s="68"/>
      <c r="D27" s="69"/>
      <c r="E27" s="16"/>
      <c r="F27" s="24" t="s">
        <v>58</v>
      </c>
      <c r="G27" s="87"/>
      <c r="H27" s="87"/>
      <c r="I27" s="8"/>
      <c r="J27" s="130"/>
      <c r="K27" s="131"/>
      <c r="L27" s="130"/>
      <c r="M27" s="131"/>
    </row>
    <row r="28" spans="1:13" x14ac:dyDescent="0.25">
      <c r="A28" s="124" t="s">
        <v>14</v>
      </c>
      <c r="B28" s="19"/>
      <c r="C28" s="27"/>
      <c r="D28" s="27"/>
      <c r="E28" s="31" t="s">
        <v>60</v>
      </c>
      <c r="F28" s="27" t="s">
        <v>61</v>
      </c>
      <c r="G28" s="88">
        <v>2</v>
      </c>
      <c r="H28" s="88">
        <v>2</v>
      </c>
      <c r="I28" s="8"/>
      <c r="J28" s="126">
        <f>G28+G29+G46+G50</f>
        <v>2</v>
      </c>
      <c r="K28" s="128">
        <f>2-J28</f>
        <v>0</v>
      </c>
      <c r="L28" s="126">
        <f>H28+H29+H46+H50</f>
        <v>2</v>
      </c>
      <c r="M28" s="128">
        <f>2-L28</f>
        <v>0</v>
      </c>
    </row>
    <row r="29" spans="1:13" ht="15.75" thickBot="1" x14ac:dyDescent="0.3">
      <c r="A29" s="132"/>
      <c r="B29" s="16"/>
      <c r="C29" s="16"/>
      <c r="D29" s="16"/>
      <c r="E29" s="16"/>
      <c r="F29" s="24" t="s">
        <v>61</v>
      </c>
      <c r="G29" s="87"/>
      <c r="H29" s="87"/>
      <c r="I29" s="8"/>
      <c r="J29" s="130"/>
      <c r="K29" s="131"/>
      <c r="L29" s="130"/>
      <c r="M29" s="131"/>
    </row>
    <row r="30" spans="1:13" x14ac:dyDescent="0.25">
      <c r="A30" s="124" t="s">
        <v>13</v>
      </c>
      <c r="B30" s="32"/>
      <c r="C30" s="33"/>
      <c r="D30" s="33"/>
      <c r="E30" s="12" t="s">
        <v>62</v>
      </c>
      <c r="F30" s="27" t="s">
        <v>63</v>
      </c>
      <c r="G30" s="88">
        <v>2</v>
      </c>
      <c r="H30" s="91">
        <v>2</v>
      </c>
      <c r="I30" s="8"/>
      <c r="J30" s="126">
        <f>G30+G31+G45+G49</f>
        <v>2</v>
      </c>
      <c r="K30" s="128">
        <f>1.5-J30</f>
        <v>-0.5</v>
      </c>
      <c r="L30" s="126">
        <f>H31+H30+H45+H49</f>
        <v>2</v>
      </c>
      <c r="M30" s="128">
        <f>1.5-L30</f>
        <v>-0.5</v>
      </c>
    </row>
    <row r="31" spans="1:13" ht="15.75" thickBot="1" x14ac:dyDescent="0.3">
      <c r="A31" s="132"/>
      <c r="B31" s="16"/>
      <c r="C31" s="16"/>
      <c r="D31" s="16"/>
      <c r="E31" s="16"/>
      <c r="F31" s="24" t="s">
        <v>63</v>
      </c>
      <c r="G31" s="87"/>
      <c r="H31" s="87"/>
      <c r="I31" s="8"/>
      <c r="J31" s="130"/>
      <c r="K31" s="131"/>
      <c r="L31" s="130"/>
      <c r="M31" s="131"/>
    </row>
    <row r="32" spans="1:13" x14ac:dyDescent="0.25">
      <c r="A32" s="124" t="s">
        <v>15</v>
      </c>
      <c r="B32" s="134"/>
      <c r="C32" s="136"/>
      <c r="D32" s="138" t="s">
        <v>64</v>
      </c>
      <c r="E32" s="34" t="s">
        <v>65</v>
      </c>
      <c r="F32" s="27" t="s">
        <v>66</v>
      </c>
      <c r="G32" s="88">
        <v>1</v>
      </c>
      <c r="H32" s="88">
        <v>1</v>
      </c>
      <c r="I32" s="8"/>
      <c r="J32" s="126">
        <f>G32+G34+G52+G33</f>
        <v>2</v>
      </c>
      <c r="K32" s="128">
        <f>2-J32</f>
        <v>0</v>
      </c>
      <c r="L32" s="126">
        <f>H34+H32+H52+H33</f>
        <v>2</v>
      </c>
      <c r="M32" s="128">
        <f>2-L32</f>
        <v>0</v>
      </c>
    </row>
    <row r="33" spans="1:13" ht="17.45" customHeight="1" x14ac:dyDescent="0.25">
      <c r="A33" s="133"/>
      <c r="B33" s="135"/>
      <c r="C33" s="137"/>
      <c r="D33" s="139"/>
      <c r="E33" s="14" t="s">
        <v>67</v>
      </c>
      <c r="F33" s="28" t="s">
        <v>66</v>
      </c>
      <c r="G33" s="89">
        <v>1</v>
      </c>
      <c r="H33" s="89">
        <v>1</v>
      </c>
      <c r="I33" s="8"/>
      <c r="J33" s="130"/>
      <c r="K33" s="131"/>
      <c r="L33" s="130"/>
      <c r="M33" s="131"/>
    </row>
    <row r="34" spans="1:13" ht="15.75" thickBot="1" x14ac:dyDescent="0.3">
      <c r="A34" s="132"/>
      <c r="B34" s="16"/>
      <c r="C34" s="16"/>
      <c r="D34" s="16"/>
      <c r="E34" s="16"/>
      <c r="F34" s="24" t="s">
        <v>66</v>
      </c>
      <c r="G34" s="87"/>
      <c r="H34" s="87"/>
      <c r="I34" s="8"/>
      <c r="J34" s="130"/>
      <c r="K34" s="131"/>
      <c r="L34" s="130"/>
      <c r="M34" s="131"/>
    </row>
    <row r="35" spans="1:13" x14ac:dyDescent="0.25">
      <c r="A35" s="124" t="s">
        <v>16</v>
      </c>
      <c r="B35" s="33"/>
      <c r="C35" s="33"/>
      <c r="D35" s="33"/>
      <c r="E35" s="33" t="s">
        <v>16</v>
      </c>
      <c r="F35" s="27" t="s">
        <v>68</v>
      </c>
      <c r="G35" s="88">
        <v>3</v>
      </c>
      <c r="H35" s="88">
        <v>3</v>
      </c>
      <c r="I35" s="8"/>
      <c r="J35" s="126">
        <f>G35+G36</f>
        <v>3</v>
      </c>
      <c r="K35" s="128">
        <f>3-J35</f>
        <v>0</v>
      </c>
      <c r="L35" s="126">
        <f>H36+H35</f>
        <v>3</v>
      </c>
      <c r="M35" s="128">
        <f>3-L35</f>
        <v>0</v>
      </c>
    </row>
    <row r="36" spans="1:13" ht="15.75" thickBot="1" x14ac:dyDescent="0.3">
      <c r="A36" s="125"/>
      <c r="B36" s="29"/>
      <c r="C36" s="29"/>
      <c r="D36" s="29"/>
      <c r="E36" s="29"/>
      <c r="F36" s="35" t="s">
        <v>68</v>
      </c>
      <c r="G36" s="90"/>
      <c r="H36" s="90"/>
      <c r="I36" s="8"/>
      <c r="J36" s="127"/>
      <c r="K36" s="129"/>
      <c r="L36" s="127"/>
      <c r="M36" s="129"/>
    </row>
    <row r="37" spans="1:13" x14ac:dyDescent="0.25">
      <c r="A37" s="121" t="s">
        <v>69</v>
      </c>
      <c r="B37" s="122"/>
      <c r="C37" s="122"/>
      <c r="D37" s="122"/>
      <c r="E37" s="123"/>
      <c r="F37" s="36"/>
      <c r="G37" s="37">
        <f>SUM(G7:G36)+G44</f>
        <v>30.5</v>
      </c>
      <c r="H37" s="37">
        <f>SUM(H7:H36)+H44</f>
        <v>34.5</v>
      </c>
      <c r="I37" s="8"/>
      <c r="J37" s="8"/>
      <c r="K37" s="8">
        <f>SUM(K7:K36)</f>
        <v>-1.5</v>
      </c>
      <c r="L37" s="8"/>
      <c r="M37" s="8">
        <f>SUM(M7:M36)</f>
        <v>-2.5</v>
      </c>
    </row>
    <row r="38" spans="1:13" ht="14.45" customHeight="1" x14ac:dyDescent="0.25">
      <c r="A38" s="95" t="s">
        <v>70</v>
      </c>
      <c r="B38" s="96"/>
      <c r="C38" s="96"/>
      <c r="D38" s="96"/>
      <c r="E38" s="97"/>
      <c r="F38" s="38" t="s">
        <v>179</v>
      </c>
      <c r="G38" s="39">
        <f>G1</f>
        <v>0.5</v>
      </c>
      <c r="H38" s="39">
        <f>H1</f>
        <v>-0.5</v>
      </c>
      <c r="I38" s="8"/>
      <c r="J38" s="8"/>
      <c r="K38" s="8"/>
      <c r="L38" s="8"/>
      <c r="M38" s="8"/>
    </row>
    <row r="39" spans="1:13" x14ac:dyDescent="0.25">
      <c r="A39" s="98"/>
      <c r="B39" s="99"/>
      <c r="C39" s="99"/>
      <c r="D39" s="99"/>
      <c r="E39" s="100"/>
      <c r="F39" s="38" t="s">
        <v>178</v>
      </c>
      <c r="G39" s="39">
        <v>2</v>
      </c>
      <c r="H39" s="39">
        <v>2</v>
      </c>
      <c r="I39" s="8"/>
      <c r="J39" s="8"/>
      <c r="K39" s="8"/>
      <c r="L39" s="8"/>
      <c r="M39" s="8"/>
    </row>
    <row r="40" spans="1:13" x14ac:dyDescent="0.25">
      <c r="A40" s="103" t="s">
        <v>71</v>
      </c>
      <c r="B40" s="104"/>
      <c r="C40" s="104"/>
      <c r="D40" s="104"/>
      <c r="E40" s="105"/>
      <c r="F40" s="40"/>
      <c r="G40" s="39">
        <v>31</v>
      </c>
      <c r="H40" s="39">
        <v>34</v>
      </c>
      <c r="I40" s="8"/>
      <c r="J40" s="8"/>
      <c r="K40" s="8"/>
      <c r="L40" s="8"/>
      <c r="M40" s="8"/>
    </row>
    <row r="41" spans="1:13" x14ac:dyDescent="0.25">
      <c r="A41" s="106" t="s">
        <v>72</v>
      </c>
      <c r="B41" s="107"/>
      <c r="C41" s="107"/>
      <c r="D41" s="107"/>
      <c r="E41" s="108"/>
      <c r="F41" s="41"/>
      <c r="G41" s="42">
        <v>28</v>
      </c>
      <c r="H41" s="42">
        <v>31</v>
      </c>
      <c r="I41" s="8" t="s">
        <v>73</v>
      </c>
      <c r="J41" s="8"/>
      <c r="K41" s="8"/>
      <c r="L41" s="8"/>
      <c r="M41" s="8"/>
    </row>
    <row r="42" spans="1:13" x14ac:dyDescent="0.25">
      <c r="A42" s="7"/>
      <c r="B42" s="8"/>
      <c r="C42" s="8"/>
      <c r="D42" s="8"/>
      <c r="E42" s="8"/>
      <c r="F42" s="8"/>
      <c r="G42" s="43"/>
      <c r="H42" s="43"/>
      <c r="I42" s="8"/>
      <c r="J42" s="8"/>
      <c r="K42" s="8"/>
      <c r="L42" s="8"/>
      <c r="M42" s="8"/>
    </row>
    <row r="43" spans="1:13" ht="15.75" thickBot="1" x14ac:dyDescent="0.3">
      <c r="A43" s="7"/>
      <c r="B43" s="8"/>
      <c r="C43" s="8"/>
      <c r="D43" s="8"/>
      <c r="E43" s="8"/>
      <c r="F43" s="8"/>
      <c r="G43" s="43"/>
      <c r="H43" s="43"/>
      <c r="I43" s="8"/>
      <c r="J43" s="8"/>
      <c r="K43" s="8"/>
      <c r="L43" s="8"/>
      <c r="M43" s="8"/>
    </row>
    <row r="44" spans="1:13" x14ac:dyDescent="0.25">
      <c r="A44" s="109" t="s">
        <v>74</v>
      </c>
      <c r="B44" s="110"/>
      <c r="C44" s="110"/>
      <c r="D44" s="110"/>
      <c r="E44" s="111"/>
      <c r="F44" s="44"/>
      <c r="G44" s="45">
        <f>SUM(G45:G52)</f>
        <v>0</v>
      </c>
      <c r="H44" s="45">
        <f>SUM(H45:H52)</f>
        <v>0</v>
      </c>
      <c r="I44" s="8"/>
      <c r="J44" s="8"/>
      <c r="K44" s="8"/>
      <c r="L44" s="8"/>
      <c r="M44" s="8"/>
    </row>
    <row r="45" spans="1:13" x14ac:dyDescent="0.25">
      <c r="A45" s="112" t="s">
        <v>75</v>
      </c>
      <c r="B45" s="113"/>
      <c r="C45" s="113"/>
      <c r="D45" s="113"/>
      <c r="E45" s="114"/>
      <c r="F45" s="46" t="s">
        <v>63</v>
      </c>
      <c r="G45" s="92"/>
      <c r="H45" s="92"/>
      <c r="I45" s="8"/>
      <c r="J45" s="8"/>
      <c r="K45" s="8"/>
      <c r="L45" s="8"/>
      <c r="M45" s="8"/>
    </row>
    <row r="46" spans="1:13" x14ac:dyDescent="0.25">
      <c r="A46" s="115"/>
      <c r="B46" s="116"/>
      <c r="C46" s="116"/>
      <c r="D46" s="116"/>
      <c r="E46" s="117"/>
      <c r="F46" s="46" t="s">
        <v>61</v>
      </c>
      <c r="G46" s="92"/>
      <c r="H46" s="92"/>
      <c r="I46" s="8"/>
      <c r="J46" s="8"/>
      <c r="K46" s="8"/>
      <c r="L46" s="8"/>
      <c r="M46" s="8"/>
    </row>
    <row r="47" spans="1:13" x14ac:dyDescent="0.25">
      <c r="A47" s="112" t="s">
        <v>76</v>
      </c>
      <c r="B47" s="113"/>
      <c r="C47" s="113"/>
      <c r="D47" s="113"/>
      <c r="E47" s="114"/>
      <c r="F47" s="46" t="s">
        <v>46</v>
      </c>
      <c r="G47" s="92"/>
      <c r="H47" s="92"/>
      <c r="I47" s="8"/>
      <c r="J47" s="8"/>
      <c r="K47" s="8"/>
      <c r="L47" s="8"/>
      <c r="M47" s="8"/>
    </row>
    <row r="48" spans="1:13" x14ac:dyDescent="0.25">
      <c r="A48" s="118"/>
      <c r="B48" s="119"/>
      <c r="C48" s="119"/>
      <c r="D48" s="119"/>
      <c r="E48" s="120"/>
      <c r="F48" s="46" t="s">
        <v>42</v>
      </c>
      <c r="G48" s="92"/>
      <c r="H48" s="92"/>
      <c r="I48" s="8"/>
      <c r="J48" s="8"/>
      <c r="K48" s="8"/>
      <c r="L48" s="8"/>
      <c r="M48" s="8"/>
    </row>
    <row r="49" spans="1:13" x14ac:dyDescent="0.25">
      <c r="A49" s="118"/>
      <c r="B49" s="119"/>
      <c r="C49" s="119"/>
      <c r="D49" s="119"/>
      <c r="E49" s="120"/>
      <c r="F49" s="46" t="s">
        <v>63</v>
      </c>
      <c r="G49" s="92"/>
      <c r="H49" s="92"/>
      <c r="I49" s="8"/>
      <c r="J49" s="8"/>
      <c r="K49" s="8"/>
      <c r="L49" s="8"/>
      <c r="M49" s="8"/>
    </row>
    <row r="50" spans="1:13" x14ac:dyDescent="0.25">
      <c r="A50" s="115"/>
      <c r="B50" s="116"/>
      <c r="C50" s="116"/>
      <c r="D50" s="116"/>
      <c r="E50" s="117"/>
      <c r="F50" s="46" t="s">
        <v>61</v>
      </c>
      <c r="G50" s="92"/>
      <c r="H50" s="92"/>
      <c r="I50" s="8"/>
      <c r="J50" s="8"/>
      <c r="K50" s="8"/>
      <c r="L50" s="8"/>
      <c r="M50" s="8"/>
    </row>
    <row r="51" spans="1:13" x14ac:dyDescent="0.25">
      <c r="A51" s="101" t="s">
        <v>77</v>
      </c>
      <c r="B51" s="102"/>
      <c r="C51" s="102"/>
      <c r="D51" s="102"/>
      <c r="E51" s="102"/>
      <c r="F51" s="46" t="s">
        <v>36</v>
      </c>
      <c r="G51" s="92"/>
      <c r="H51" s="92"/>
      <c r="I51" s="8"/>
      <c r="J51" s="8"/>
      <c r="K51" s="8"/>
      <c r="L51" s="8"/>
      <c r="M51" s="8"/>
    </row>
    <row r="52" spans="1:13" x14ac:dyDescent="0.25">
      <c r="A52" s="101"/>
      <c r="B52" s="102"/>
      <c r="C52" s="102"/>
      <c r="D52" s="102"/>
      <c r="E52" s="102"/>
      <c r="F52" s="46" t="s">
        <v>66</v>
      </c>
      <c r="G52" s="92"/>
      <c r="H52" s="92"/>
      <c r="I52" s="8"/>
      <c r="J52" s="8"/>
      <c r="K52" s="8"/>
      <c r="L52" s="8"/>
      <c r="M52" s="8"/>
    </row>
  </sheetData>
  <sheetProtection algorithmName="SHA-512" hashValue="2OnKau7dy2HPFMfCVRKpBVf6btQH+Jwnad2iWpRA14vBcwrytIK6FJIlwF/XEU6c0l9DSd43p8qt4OQov9Sufg==" saltValue="GTO+ZStyC4msNkUcHvIAyg==" spinCount="100000" sheet="1" selectLockedCells="1"/>
  <mergeCells count="91">
    <mergeCell ref="J1:M1"/>
    <mergeCell ref="A2:H2"/>
    <mergeCell ref="J2:J5"/>
    <mergeCell ref="K2:K5"/>
    <mergeCell ref="L2:L5"/>
    <mergeCell ref="M2:M5"/>
    <mergeCell ref="E3:F3"/>
    <mergeCell ref="A4:A6"/>
    <mergeCell ref="B4:E4"/>
    <mergeCell ref="F4:F6"/>
    <mergeCell ref="G4:H4"/>
    <mergeCell ref="B5:D6"/>
    <mergeCell ref="E5:E6"/>
    <mergeCell ref="G6:H6"/>
    <mergeCell ref="B1:D1"/>
    <mergeCell ref="M7:M11"/>
    <mergeCell ref="J6:K6"/>
    <mergeCell ref="L6:M6"/>
    <mergeCell ref="A7:A11"/>
    <mergeCell ref="B7:B9"/>
    <mergeCell ref="C7:C8"/>
    <mergeCell ref="J7:J11"/>
    <mergeCell ref="K7:K11"/>
    <mergeCell ref="D8:D9"/>
    <mergeCell ref="C9:C11"/>
    <mergeCell ref="B10:B11"/>
    <mergeCell ref="D10:D11"/>
    <mergeCell ref="L7:L11"/>
    <mergeCell ref="J16:J21"/>
    <mergeCell ref="K16:K21"/>
    <mergeCell ref="L16:L21"/>
    <mergeCell ref="M16:M21"/>
    <mergeCell ref="M12:M15"/>
    <mergeCell ref="J12:J15"/>
    <mergeCell ref="K12:K15"/>
    <mergeCell ref="L12:L15"/>
    <mergeCell ref="D17:D20"/>
    <mergeCell ref="D13:D14"/>
    <mergeCell ref="A16:A21"/>
    <mergeCell ref="B16:B21"/>
    <mergeCell ref="C16:C21"/>
    <mergeCell ref="A12:A15"/>
    <mergeCell ref="B12:B15"/>
    <mergeCell ref="C12:C15"/>
    <mergeCell ref="M22:M24"/>
    <mergeCell ref="A22:A24"/>
    <mergeCell ref="B22:B24"/>
    <mergeCell ref="C22:C24"/>
    <mergeCell ref="J22:J24"/>
    <mergeCell ref="K22:K24"/>
    <mergeCell ref="L22:L24"/>
    <mergeCell ref="A28:A29"/>
    <mergeCell ref="J28:J29"/>
    <mergeCell ref="K28:K29"/>
    <mergeCell ref="D23:D24"/>
    <mergeCell ref="A25:A27"/>
    <mergeCell ref="B25:B27"/>
    <mergeCell ref="C25:C26"/>
    <mergeCell ref="D25:D26"/>
    <mergeCell ref="J25:J27"/>
    <mergeCell ref="K25:K27"/>
    <mergeCell ref="M30:M31"/>
    <mergeCell ref="L28:L29"/>
    <mergeCell ref="M28:M29"/>
    <mergeCell ref="L25:L27"/>
    <mergeCell ref="M25:M27"/>
    <mergeCell ref="A30:A31"/>
    <mergeCell ref="J30:J31"/>
    <mergeCell ref="K30:K31"/>
    <mergeCell ref="L30:L31"/>
    <mergeCell ref="A32:A34"/>
    <mergeCell ref="B32:B33"/>
    <mergeCell ref="C32:C33"/>
    <mergeCell ref="D32:D33"/>
    <mergeCell ref="M35:M36"/>
    <mergeCell ref="J32:J34"/>
    <mergeCell ref="K32:K34"/>
    <mergeCell ref="L32:L34"/>
    <mergeCell ref="M32:M34"/>
    <mergeCell ref="A37:E37"/>
    <mergeCell ref="A35:A36"/>
    <mergeCell ref="J35:J36"/>
    <mergeCell ref="K35:K36"/>
    <mergeCell ref="L35:L36"/>
    <mergeCell ref="A38:E39"/>
    <mergeCell ref="A51:E52"/>
    <mergeCell ref="A40:E40"/>
    <mergeCell ref="A41:E41"/>
    <mergeCell ref="A44:E44"/>
    <mergeCell ref="A45:E46"/>
    <mergeCell ref="A47:E50"/>
  </mergeCells>
  <conditionalFormatting sqref="J12:J15 L12:L15">
    <cfRule type="cellIs" dxfId="26" priority="35" operator="between">
      <formula>4</formula>
      <formula>6</formula>
    </cfRule>
  </conditionalFormatting>
  <conditionalFormatting sqref="J16:J21 L25:L27">
    <cfRule type="cellIs" dxfId="25" priority="33" operator="between">
      <formula>1.5</formula>
      <formula>3</formula>
    </cfRule>
  </conditionalFormatting>
  <conditionalFormatting sqref="L16:L21">
    <cfRule type="cellIs" dxfId="24" priority="32" operator="between">
      <formula>2</formula>
      <formula>5</formula>
    </cfRule>
  </conditionalFormatting>
  <conditionalFormatting sqref="J28:J29 L28:L29 J32:J34 L32:L34 J22:J24 L22:L24">
    <cfRule type="cellIs" dxfId="23" priority="28" operator="between">
      <formula>1</formula>
      <formula>3</formula>
    </cfRule>
  </conditionalFormatting>
  <conditionalFormatting sqref="J30:J31 L30:L31 J25:J27">
    <cfRule type="cellIs" dxfId="22" priority="27" operator="between">
      <formula>1</formula>
      <formula>2</formula>
    </cfRule>
  </conditionalFormatting>
  <conditionalFormatting sqref="J35:J36 L35:L36">
    <cfRule type="cellIs" dxfId="21" priority="25" operator="equal">
      <formula>3</formula>
    </cfRule>
  </conditionalFormatting>
  <conditionalFormatting sqref="G3:H3">
    <cfRule type="cellIs" dxfId="20" priority="23" operator="lessThan">
      <formula>0</formula>
    </cfRule>
    <cfRule type="cellIs" dxfId="19" priority="24" operator="lessThan">
      <formula>0</formula>
    </cfRule>
  </conditionalFormatting>
  <conditionalFormatting sqref="G37">
    <cfRule type="cellIs" dxfId="18" priority="20" operator="greaterThan">
      <formula>31</formula>
    </cfRule>
  </conditionalFormatting>
  <conditionalFormatting sqref="H37">
    <cfRule type="cellIs" dxfId="17" priority="19" operator="greaterThan">
      <formula>34</formula>
    </cfRule>
  </conditionalFormatting>
  <conditionalFormatting sqref="G7:H7">
    <cfRule type="cellIs" dxfId="16" priority="17" operator="lessThan">
      <formula>4</formula>
    </cfRule>
  </conditionalFormatting>
  <conditionalFormatting sqref="J7:J11">
    <cfRule type="cellIs" dxfId="15" priority="15" operator="between">
      <formula>10</formula>
      <formula>13</formula>
    </cfRule>
  </conditionalFormatting>
  <conditionalFormatting sqref="L7:L11">
    <cfRule type="cellIs" dxfId="14" priority="12" operator="between">
      <formula>10</formula>
      <formula>13</formula>
    </cfRule>
    <cfRule type="cellIs" dxfId="13" priority="13" operator="between">
      <formula>10</formula>
      <formula>13</formula>
    </cfRule>
    <cfRule type="cellIs" dxfId="12" priority="14" operator="between">
      <formula>10</formula>
      <formula>13</formula>
    </cfRule>
  </conditionalFormatting>
  <conditionalFormatting sqref="G40">
    <cfRule type="expression" dxfId="11" priority="6">
      <formula>$G$37+$G$38=$G$40</formula>
    </cfRule>
    <cfRule type="expression" dxfId="10" priority="9">
      <formula>$G$37+$G$38&lt;&gt;$G$40</formula>
    </cfRule>
  </conditionalFormatting>
  <conditionalFormatting sqref="G1:H1">
    <cfRule type="cellIs" dxfId="9" priority="7" operator="lessThan">
      <formula>0</formula>
    </cfRule>
    <cfRule type="cellIs" dxfId="8" priority="8" operator="lessThan">
      <formula>0</formula>
    </cfRule>
  </conditionalFormatting>
  <conditionalFormatting sqref="H40">
    <cfRule type="expression" dxfId="7" priority="4">
      <formula>$H$37+$H$38&lt;&gt;$H$40</formula>
    </cfRule>
    <cfRule type="expression" dxfId="6" priority="5">
      <formula>$H$37+$H$38=$H$40</formula>
    </cfRule>
  </conditionalFormatting>
  <conditionalFormatting sqref="G1">
    <cfRule type="expression" dxfId="5" priority="3">
      <formula>$G$1&gt;2</formula>
    </cfRule>
  </conditionalFormatting>
  <conditionalFormatting sqref="H1">
    <cfRule type="expression" dxfId="4" priority="1">
      <formula>$H$1&gt;2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2"/>
  <dimension ref="A1:J30"/>
  <sheetViews>
    <sheetView topLeftCell="A28" zoomScale="110" zoomScaleNormal="110" workbookViewId="0">
      <selection activeCell="C23" sqref="C23"/>
    </sheetView>
  </sheetViews>
  <sheetFormatPr defaultRowHeight="15" x14ac:dyDescent="0.25"/>
  <cols>
    <col min="1" max="1" width="31.42578125" customWidth="1"/>
    <col min="2" max="2" width="17.28515625" customWidth="1"/>
    <col min="3" max="10" width="8.140625" customWidth="1"/>
  </cols>
  <sheetData>
    <row r="1" spans="1:10" ht="46.15" customHeight="1" x14ac:dyDescent="0.25">
      <c r="A1" s="204" t="s">
        <v>0</v>
      </c>
      <c r="B1" s="204" t="s">
        <v>1</v>
      </c>
      <c r="C1" s="200" t="s">
        <v>2</v>
      </c>
      <c r="D1" s="201"/>
      <c r="E1" s="201"/>
      <c r="F1" s="202"/>
      <c r="G1" s="200" t="s">
        <v>3</v>
      </c>
      <c r="H1" s="201"/>
      <c r="I1" s="201"/>
      <c r="J1" s="202"/>
    </row>
    <row r="2" spans="1:10" x14ac:dyDescent="0.25">
      <c r="A2" s="204"/>
      <c r="B2" s="204"/>
      <c r="C2" s="48" t="s">
        <v>86</v>
      </c>
      <c r="D2" s="48" t="s">
        <v>4</v>
      </c>
      <c r="E2" s="48" t="s">
        <v>88</v>
      </c>
      <c r="F2" s="48" t="s">
        <v>5</v>
      </c>
      <c r="G2" s="48" t="s">
        <v>86</v>
      </c>
      <c r="H2" s="48" t="s">
        <v>4</v>
      </c>
      <c r="I2" s="48" t="s">
        <v>88</v>
      </c>
      <c r="J2" s="48" t="s">
        <v>5</v>
      </c>
    </row>
    <row r="3" spans="1:10" ht="19.899999999999999" customHeight="1" x14ac:dyDescent="0.25">
      <c r="A3" s="199" t="s">
        <v>6</v>
      </c>
      <c r="B3" s="4" t="s">
        <v>7</v>
      </c>
      <c r="C3" s="5">
        <f>'Симулятор В. Карандія'!G7+'Симулятор В. Карандія'!G8+'Симулятор В. Карандія'!G9+'Симулятор В. Карандія'!G10+'Симулятор В. Карандія'!G51</f>
        <v>11.5</v>
      </c>
      <c r="D3" s="4">
        <v>11</v>
      </c>
      <c r="E3" s="4">
        <v>10</v>
      </c>
      <c r="F3" s="4">
        <v>13</v>
      </c>
      <c r="G3" s="5">
        <f>'Симулятор В. Карандія'!H7+'Симулятор В. Карандія'!H8+'Симулятор В. Карандія'!H9+'Симулятор В. Карандія'!H10+'Симулятор В. Карандія'!H51</f>
        <v>11.5</v>
      </c>
      <c r="H3" s="4">
        <v>11</v>
      </c>
      <c r="I3" s="4">
        <v>10</v>
      </c>
      <c r="J3" s="4">
        <v>13</v>
      </c>
    </row>
    <row r="4" spans="1:10" ht="19.899999999999999" customHeight="1" x14ac:dyDescent="0.25">
      <c r="A4" s="199"/>
      <c r="B4" s="4" t="s">
        <v>8</v>
      </c>
      <c r="C4" s="5">
        <f>C3*35</f>
        <v>402.5</v>
      </c>
      <c r="D4" s="4">
        <f>D3*35</f>
        <v>385</v>
      </c>
      <c r="E4" s="4">
        <f t="shared" ref="E4:J4" si="0">E3*35</f>
        <v>350</v>
      </c>
      <c r="F4" s="4">
        <f t="shared" si="0"/>
        <v>455</v>
      </c>
      <c r="G4" s="5">
        <f>G3*35</f>
        <v>402.5</v>
      </c>
      <c r="H4" s="4">
        <f t="shared" si="0"/>
        <v>385</v>
      </c>
      <c r="I4" s="4">
        <f t="shared" si="0"/>
        <v>350</v>
      </c>
      <c r="J4" s="4">
        <f t="shared" si="0"/>
        <v>455</v>
      </c>
    </row>
    <row r="5" spans="1:10" ht="19.899999999999999" customHeight="1" x14ac:dyDescent="0.25">
      <c r="A5" s="199" t="s">
        <v>9</v>
      </c>
      <c r="B5" s="4" t="s">
        <v>7</v>
      </c>
      <c r="C5" s="5">
        <f>'Симулятор В. Карандія'!G12+'Симулятор В. Карандія'!G13+'Симулятор В. Карандія'!G14+'Симулятор В. Карандія'!G15+'Симулятор В. Карандія'!G48</f>
        <v>5</v>
      </c>
      <c r="D5" s="4">
        <v>5</v>
      </c>
      <c r="E5" s="4">
        <v>4</v>
      </c>
      <c r="F5" s="4">
        <v>6</v>
      </c>
      <c r="G5" s="5">
        <f>'Симулятор В. Карандія'!H12+'Симулятор В. Карандія'!H13+'Симулятор В. Карандія'!H14+'Симулятор В. Карандія'!H15+'Симулятор В. Карандія'!H48</f>
        <v>5</v>
      </c>
      <c r="H5" s="4">
        <v>5</v>
      </c>
      <c r="I5" s="4">
        <v>4</v>
      </c>
      <c r="J5" s="4">
        <v>6</v>
      </c>
    </row>
    <row r="6" spans="1:10" ht="19.899999999999999" customHeight="1" x14ac:dyDescent="0.25">
      <c r="A6" s="199"/>
      <c r="B6" s="4" t="s">
        <v>8</v>
      </c>
      <c r="C6" s="5">
        <f>C5*35</f>
        <v>175</v>
      </c>
      <c r="D6" s="4">
        <f>D5*35</f>
        <v>175</v>
      </c>
      <c r="E6" s="4">
        <f t="shared" ref="E6:J6" si="1">E5*35</f>
        <v>140</v>
      </c>
      <c r="F6" s="4">
        <f t="shared" si="1"/>
        <v>210</v>
      </c>
      <c r="G6" s="5">
        <f>G5*35</f>
        <v>175</v>
      </c>
      <c r="H6" s="4">
        <f t="shared" si="1"/>
        <v>175</v>
      </c>
      <c r="I6" s="4">
        <f t="shared" si="1"/>
        <v>140</v>
      </c>
      <c r="J6" s="4">
        <f t="shared" si="1"/>
        <v>210</v>
      </c>
    </row>
    <row r="7" spans="1:10" ht="19.899999999999999" customHeight="1" x14ac:dyDescent="0.25">
      <c r="A7" s="199" t="s">
        <v>10</v>
      </c>
      <c r="B7" s="4" t="s">
        <v>7</v>
      </c>
      <c r="C7" s="5">
        <f>'Симулятор В. Карандія'!G16+'Симулятор В. Карандія'!G17+'Симулятор В. Карандія'!G18+'Симулятор В. Карандія'!G19+'Симулятор В. Карандія'!G20+'Симулятор В. Карандія'!G21+'Симулятор В. Карандія'!G47</f>
        <v>2</v>
      </c>
      <c r="D7" s="4">
        <v>2</v>
      </c>
      <c r="E7" s="4">
        <v>1.5</v>
      </c>
      <c r="F7" s="4">
        <v>3</v>
      </c>
      <c r="G7" s="5">
        <f>'Симулятор В. Карандія'!H16+'Симулятор В. Карандія'!H17+'Симулятор В. Карандія'!H18+'Симулятор В. Карандія'!H19+'Симулятор В. Карандія'!H20+'Симулятор В. Карандія'!H21+'Симулятор В. Карандія'!H47</f>
        <v>5</v>
      </c>
      <c r="H7" s="4">
        <v>4</v>
      </c>
      <c r="I7" s="4">
        <v>2</v>
      </c>
      <c r="J7" s="4">
        <v>5</v>
      </c>
    </row>
    <row r="8" spans="1:10" ht="19.899999999999999" customHeight="1" x14ac:dyDescent="0.25">
      <c r="A8" s="199"/>
      <c r="B8" s="4" t="s">
        <v>8</v>
      </c>
      <c r="C8" s="5">
        <f>C7*35</f>
        <v>70</v>
      </c>
      <c r="D8" s="4">
        <f>D7*35</f>
        <v>70</v>
      </c>
      <c r="E8" s="4">
        <f t="shared" ref="E8:J8" si="2">E7*35</f>
        <v>52.5</v>
      </c>
      <c r="F8" s="4">
        <f t="shared" si="2"/>
        <v>105</v>
      </c>
      <c r="G8" s="5">
        <f>G7*35</f>
        <v>175</v>
      </c>
      <c r="H8" s="4">
        <f t="shared" si="2"/>
        <v>140</v>
      </c>
      <c r="I8" s="4">
        <f t="shared" si="2"/>
        <v>70</v>
      </c>
      <c r="J8" s="4">
        <f t="shared" si="2"/>
        <v>175</v>
      </c>
    </row>
    <row r="9" spans="1:10" ht="19.899999999999999" customHeight="1" x14ac:dyDescent="0.25">
      <c r="A9" s="199" t="s">
        <v>11</v>
      </c>
      <c r="B9" s="4" t="s">
        <v>7</v>
      </c>
      <c r="C9" s="5">
        <f>'Симулятор В. Карандія'!G22+'Симулятор В. Карандія'!G23+'Симулятор В. Карандія'!G24</f>
        <v>2</v>
      </c>
      <c r="D9" s="4">
        <v>1.5</v>
      </c>
      <c r="E9" s="4">
        <v>1</v>
      </c>
      <c r="F9" s="4">
        <v>3</v>
      </c>
      <c r="G9" s="5">
        <f>'Симулятор В. Карандія'!H22+'Симулятор В. Карандія'!H23+'Симулятор В. Карандія'!H24</f>
        <v>2</v>
      </c>
      <c r="H9" s="6">
        <v>1.5</v>
      </c>
      <c r="I9" s="4">
        <v>1</v>
      </c>
      <c r="J9" s="4">
        <v>3</v>
      </c>
    </row>
    <row r="10" spans="1:10" ht="19.899999999999999" customHeight="1" x14ac:dyDescent="0.25">
      <c r="A10" s="199"/>
      <c r="B10" s="4" t="s">
        <v>8</v>
      </c>
      <c r="C10" s="5">
        <f>C9*35</f>
        <v>70</v>
      </c>
      <c r="D10" s="4">
        <f>D9*35</f>
        <v>52.5</v>
      </c>
      <c r="E10" s="4">
        <f t="shared" ref="E10:J10" si="3">E9*35</f>
        <v>35</v>
      </c>
      <c r="F10" s="4">
        <f t="shared" si="3"/>
        <v>105</v>
      </c>
      <c r="G10" s="5">
        <f>G9*35</f>
        <v>70</v>
      </c>
      <c r="H10" s="4">
        <f t="shared" si="3"/>
        <v>52.5</v>
      </c>
      <c r="I10" s="4">
        <f t="shared" si="3"/>
        <v>35</v>
      </c>
      <c r="J10" s="4">
        <f t="shared" si="3"/>
        <v>105</v>
      </c>
    </row>
    <row r="11" spans="1:10" ht="19.899999999999999" customHeight="1" x14ac:dyDescent="0.25">
      <c r="A11" s="199" t="s">
        <v>12</v>
      </c>
      <c r="B11" s="4" t="s">
        <v>7</v>
      </c>
      <c r="C11" s="5">
        <f>'Симулятор В. Карандія'!G25+'Симулятор В. Карандія'!G26+'Симулятор В. Карандія'!G27</f>
        <v>1</v>
      </c>
      <c r="D11" s="4">
        <v>1</v>
      </c>
      <c r="E11" s="4">
        <v>1</v>
      </c>
      <c r="F11" s="4">
        <v>2</v>
      </c>
      <c r="G11" s="5">
        <f>'Симулятор В. Карандія'!H25+'Симулятор В. Карандія'!H26+'Симулятор В. Карандія'!H27</f>
        <v>2</v>
      </c>
      <c r="H11" s="4">
        <v>2</v>
      </c>
      <c r="I11" s="6">
        <v>1.5</v>
      </c>
      <c r="J11" s="4">
        <v>3</v>
      </c>
    </row>
    <row r="12" spans="1:10" ht="19.899999999999999" customHeight="1" x14ac:dyDescent="0.25">
      <c r="A12" s="199"/>
      <c r="B12" s="4" t="s">
        <v>8</v>
      </c>
      <c r="C12" s="5">
        <f>C11*35</f>
        <v>35</v>
      </c>
      <c r="D12" s="4">
        <f>D11*35</f>
        <v>35</v>
      </c>
      <c r="E12" s="4">
        <f t="shared" ref="E12:J12" si="4">E11*35</f>
        <v>35</v>
      </c>
      <c r="F12" s="4">
        <f t="shared" si="4"/>
        <v>70</v>
      </c>
      <c r="G12" s="5">
        <f>G11*35</f>
        <v>70</v>
      </c>
      <c r="H12" s="4">
        <f t="shared" si="4"/>
        <v>70</v>
      </c>
      <c r="I12" s="4">
        <f t="shared" si="4"/>
        <v>52.5</v>
      </c>
      <c r="J12" s="4">
        <f t="shared" si="4"/>
        <v>105</v>
      </c>
    </row>
    <row r="13" spans="1:10" ht="19.899999999999999" customHeight="1" x14ac:dyDescent="0.25">
      <c r="A13" s="199" t="s">
        <v>13</v>
      </c>
      <c r="B13" s="4" t="s">
        <v>7</v>
      </c>
      <c r="C13" s="5">
        <f>'Симулятор В. Карандія'!G30+'Симулятор В. Карандія'!G31+'Симулятор В. Карандія'!G45+'Симулятор В. Карандія'!G49</f>
        <v>2</v>
      </c>
      <c r="D13" s="4">
        <v>1.5</v>
      </c>
      <c r="E13" s="4">
        <v>1</v>
      </c>
      <c r="F13" s="4">
        <v>2</v>
      </c>
      <c r="G13" s="5">
        <f>'Симулятор В. Карандія'!H30+'Симулятор В. Карандія'!H31+'Симулятор В. Карандія'!H45+'Симулятор В. Карандія'!H49</f>
        <v>2</v>
      </c>
      <c r="H13" s="4">
        <v>1.5</v>
      </c>
      <c r="I13" s="4">
        <v>1</v>
      </c>
      <c r="J13" s="4">
        <v>2</v>
      </c>
    </row>
    <row r="14" spans="1:10" ht="19.899999999999999" customHeight="1" x14ac:dyDescent="0.25">
      <c r="A14" s="199"/>
      <c r="B14" s="4" t="s">
        <v>8</v>
      </c>
      <c r="C14" s="5">
        <f>C13*35</f>
        <v>70</v>
      </c>
      <c r="D14" s="4">
        <f>D13*35</f>
        <v>52.5</v>
      </c>
      <c r="E14" s="4">
        <f t="shared" ref="E14:J14" si="5">E13*35</f>
        <v>35</v>
      </c>
      <c r="F14" s="4">
        <f t="shared" si="5"/>
        <v>70</v>
      </c>
      <c r="G14" s="5">
        <f>G13*35</f>
        <v>70</v>
      </c>
      <c r="H14" s="4">
        <f t="shared" si="5"/>
        <v>52.5</v>
      </c>
      <c r="I14" s="4">
        <f t="shared" si="5"/>
        <v>35</v>
      </c>
      <c r="J14" s="4">
        <f t="shared" si="5"/>
        <v>70</v>
      </c>
    </row>
    <row r="15" spans="1:10" ht="19.899999999999999" customHeight="1" x14ac:dyDescent="0.25">
      <c r="A15" s="199" t="s">
        <v>14</v>
      </c>
      <c r="B15" s="4" t="s">
        <v>7</v>
      </c>
      <c r="C15" s="5">
        <f>'Симулятор В. Карандія'!G28+'Симулятор В. Карандія'!G29+'Симулятор В. Карандія'!G46+'Симулятор В. Карандія'!G50</f>
        <v>2</v>
      </c>
      <c r="D15" s="4">
        <v>2</v>
      </c>
      <c r="E15" s="4">
        <v>1</v>
      </c>
      <c r="F15" s="4">
        <v>3</v>
      </c>
      <c r="G15" s="5">
        <f>'Симулятор В. Карандія'!H28+'Симулятор В. Карандія'!H29+'Симулятор В. Карандія'!H46+'Симулятор В. Карандія'!H50</f>
        <v>2</v>
      </c>
      <c r="H15" s="6">
        <v>2</v>
      </c>
      <c r="I15" s="4">
        <v>1</v>
      </c>
      <c r="J15" s="4">
        <v>3</v>
      </c>
    </row>
    <row r="16" spans="1:10" ht="19.899999999999999" customHeight="1" x14ac:dyDescent="0.25">
      <c r="A16" s="199"/>
      <c r="B16" s="4" t="s">
        <v>8</v>
      </c>
      <c r="C16" s="5">
        <f>C15*35</f>
        <v>70</v>
      </c>
      <c r="D16" s="4">
        <f>D15*35</f>
        <v>70</v>
      </c>
      <c r="E16" s="4">
        <f t="shared" ref="E16:J16" si="6">E15*35</f>
        <v>35</v>
      </c>
      <c r="F16" s="4">
        <f t="shared" si="6"/>
        <v>105</v>
      </c>
      <c r="G16" s="5">
        <f>G15*35</f>
        <v>70</v>
      </c>
      <c r="H16" s="4">
        <f t="shared" si="6"/>
        <v>70</v>
      </c>
      <c r="I16" s="4">
        <f t="shared" si="6"/>
        <v>35</v>
      </c>
      <c r="J16" s="4">
        <f t="shared" si="6"/>
        <v>105</v>
      </c>
    </row>
    <row r="17" spans="1:10" ht="19.899999999999999" customHeight="1" x14ac:dyDescent="0.25">
      <c r="A17" s="199" t="s">
        <v>15</v>
      </c>
      <c r="B17" s="4" t="s">
        <v>7</v>
      </c>
      <c r="C17" s="5">
        <f>'Симулятор В. Карандія'!G32+'Симулятор В. Карандія'!G52+'Симулятор В. Карандія'!G33</f>
        <v>2</v>
      </c>
      <c r="D17" s="4">
        <v>2</v>
      </c>
      <c r="E17" s="4">
        <v>1</v>
      </c>
      <c r="F17" s="4">
        <v>3</v>
      </c>
      <c r="G17" s="5">
        <f>'Симулятор В. Карандія'!H32+'Симулятор В. Карандія'!H52+'Симулятор В. Карандія'!H33</f>
        <v>2</v>
      </c>
      <c r="H17" s="4">
        <v>2</v>
      </c>
      <c r="I17" s="4">
        <v>1</v>
      </c>
      <c r="J17" s="4">
        <v>3</v>
      </c>
    </row>
    <row r="18" spans="1:10" ht="19.899999999999999" customHeight="1" x14ac:dyDescent="0.25">
      <c r="A18" s="199"/>
      <c r="B18" s="4" t="s">
        <v>8</v>
      </c>
      <c r="C18" s="5">
        <f>C17*35</f>
        <v>70</v>
      </c>
      <c r="D18" s="4">
        <f>D17*35</f>
        <v>70</v>
      </c>
      <c r="E18" s="4">
        <f t="shared" ref="E18:J18" si="7">E17*35</f>
        <v>35</v>
      </c>
      <c r="F18" s="4">
        <f t="shared" si="7"/>
        <v>105</v>
      </c>
      <c r="G18" s="5">
        <f>G17*35</f>
        <v>70</v>
      </c>
      <c r="H18" s="4">
        <f t="shared" si="7"/>
        <v>70</v>
      </c>
      <c r="I18" s="4">
        <f t="shared" si="7"/>
        <v>35</v>
      </c>
      <c r="J18" s="4">
        <f t="shared" si="7"/>
        <v>105</v>
      </c>
    </row>
    <row r="19" spans="1:10" ht="19.899999999999999" customHeight="1" x14ac:dyDescent="0.25">
      <c r="A19" s="199" t="s">
        <v>16</v>
      </c>
      <c r="B19" s="4" t="s">
        <v>7</v>
      </c>
      <c r="C19" s="5">
        <f>'Симулятор В. Карандія'!G35+'Симулятор В. Карандія'!G36</f>
        <v>3</v>
      </c>
      <c r="D19" s="4">
        <v>3</v>
      </c>
      <c r="E19" s="4">
        <v>3</v>
      </c>
      <c r="F19" s="4">
        <v>3</v>
      </c>
      <c r="G19" s="5">
        <f>'Симулятор В. Карандія'!H35</f>
        <v>3</v>
      </c>
      <c r="H19" s="4">
        <v>3</v>
      </c>
      <c r="I19" s="4">
        <v>3</v>
      </c>
      <c r="J19" s="4">
        <v>3</v>
      </c>
    </row>
    <row r="20" spans="1:10" ht="19.899999999999999" customHeight="1" x14ac:dyDescent="0.25">
      <c r="A20" s="199"/>
      <c r="B20" s="4" t="s">
        <v>8</v>
      </c>
      <c r="C20" s="5">
        <f>C19*35</f>
        <v>105</v>
      </c>
      <c r="D20" s="4">
        <f>D19*35</f>
        <v>105</v>
      </c>
      <c r="E20" s="4">
        <f t="shared" ref="E20:J20" si="8">E19*35</f>
        <v>105</v>
      </c>
      <c r="F20" s="4">
        <f t="shared" si="8"/>
        <v>105</v>
      </c>
      <c r="G20" s="5">
        <f>G19*35</f>
        <v>105</v>
      </c>
      <c r="H20" s="4">
        <f t="shared" si="8"/>
        <v>105</v>
      </c>
      <c r="I20" s="4">
        <f t="shared" si="8"/>
        <v>105</v>
      </c>
      <c r="J20" s="4">
        <f t="shared" si="8"/>
        <v>105</v>
      </c>
    </row>
    <row r="21" spans="1:10" ht="19.899999999999999" customHeight="1" x14ac:dyDescent="0.25">
      <c r="A21" s="203" t="s">
        <v>17</v>
      </c>
      <c r="B21" s="4" t="s">
        <v>7</v>
      </c>
      <c r="C21" s="5">
        <f>C3+C5+C7+C9+C11+C13+C15+C17+C19</f>
        <v>30.5</v>
      </c>
      <c r="D21" s="4">
        <f>D3+D5+D7+D9+D11+D13+D15+D17+D19</f>
        <v>29</v>
      </c>
      <c r="E21" s="4">
        <f t="shared" ref="E21:J21" si="9">E3+E5+E7+E9+E11+E13+E15+E17+E19</f>
        <v>23.5</v>
      </c>
      <c r="F21" s="4">
        <f t="shared" si="9"/>
        <v>38</v>
      </c>
      <c r="G21" s="5">
        <f>G3+G5+G7+G9+G11+G13+G15+G17+G19</f>
        <v>34.5</v>
      </c>
      <c r="H21" s="4">
        <f t="shared" si="9"/>
        <v>32</v>
      </c>
      <c r="I21" s="4">
        <f t="shared" si="9"/>
        <v>24.5</v>
      </c>
      <c r="J21" s="4">
        <f t="shared" si="9"/>
        <v>41</v>
      </c>
    </row>
    <row r="22" spans="1:10" ht="19.899999999999999" customHeight="1" x14ac:dyDescent="0.25">
      <c r="A22" s="203"/>
      <c r="B22" s="4" t="s">
        <v>8</v>
      </c>
      <c r="C22" s="5">
        <f>C4+C6+C8+C10+C12+C14+C16+C18+C20</f>
        <v>1067.5</v>
      </c>
      <c r="D22" s="4">
        <f>D4+D6+D8+D10+D12+D14+D16+D18+D20</f>
        <v>1015</v>
      </c>
      <c r="E22" s="4">
        <f t="shared" ref="E22:J22" si="10">E4+E6+E8+E10+E12+E14+E16+E18+E20</f>
        <v>822.5</v>
      </c>
      <c r="F22" s="4">
        <f t="shared" si="10"/>
        <v>1330</v>
      </c>
      <c r="G22" s="5">
        <f>G4+G6+G8+G10+G12+G14+G16+G18+G20</f>
        <v>1207.5</v>
      </c>
      <c r="H22" s="4">
        <f t="shared" si="10"/>
        <v>1120</v>
      </c>
      <c r="I22" s="4">
        <f t="shared" si="10"/>
        <v>857.5</v>
      </c>
      <c r="J22" s="4">
        <f t="shared" si="10"/>
        <v>1435</v>
      </c>
    </row>
    <row r="23" spans="1:10" ht="31.15" customHeight="1" x14ac:dyDescent="0.25">
      <c r="A23" s="199" t="s">
        <v>20</v>
      </c>
      <c r="B23" s="4" t="s">
        <v>89</v>
      </c>
      <c r="C23" s="5">
        <f>'Симулятор В. Карандія'!G38</f>
        <v>0.5</v>
      </c>
      <c r="D23" s="4">
        <v>2</v>
      </c>
      <c r="E23" s="4"/>
      <c r="F23" s="4"/>
      <c r="G23" s="5">
        <f>'Симулятор В. Карандія'!H38</f>
        <v>-0.5</v>
      </c>
      <c r="H23" s="4">
        <v>2</v>
      </c>
      <c r="I23" s="4"/>
      <c r="J23" s="4"/>
    </row>
    <row r="24" spans="1:10" ht="24" customHeight="1" x14ac:dyDescent="0.25">
      <c r="A24" s="199"/>
      <c r="B24" s="4" t="s">
        <v>91</v>
      </c>
      <c r="C24" s="5">
        <f>C23*35</f>
        <v>17.5</v>
      </c>
      <c r="D24" s="4"/>
      <c r="E24" s="4"/>
      <c r="F24" s="4"/>
      <c r="G24" s="5">
        <f>G23*35</f>
        <v>-17.5</v>
      </c>
      <c r="H24" s="4"/>
      <c r="I24" s="4"/>
      <c r="J24" s="4"/>
    </row>
    <row r="25" spans="1:10" ht="34.15" customHeight="1" x14ac:dyDescent="0.25">
      <c r="A25" s="199"/>
      <c r="B25" s="4" t="s">
        <v>90</v>
      </c>
      <c r="C25" s="5">
        <f>'Симулятор В. Карандія'!G11</f>
        <v>0</v>
      </c>
      <c r="D25" s="4"/>
      <c r="E25" s="4"/>
      <c r="F25" s="4"/>
      <c r="G25" s="5">
        <f>'Симулятор В. Карандія'!H11</f>
        <v>0</v>
      </c>
      <c r="H25" s="4"/>
      <c r="I25" s="4"/>
      <c r="J25" s="4"/>
    </row>
    <row r="26" spans="1:10" ht="36" customHeight="1" x14ac:dyDescent="0.25">
      <c r="A26" s="199"/>
      <c r="B26" s="4" t="s">
        <v>92</v>
      </c>
      <c r="C26" s="5">
        <f>C25*35</f>
        <v>0</v>
      </c>
      <c r="D26" s="4">
        <f>D23*35</f>
        <v>70</v>
      </c>
      <c r="E26" s="4"/>
      <c r="F26" s="4"/>
      <c r="G26" s="5">
        <f>G25*35</f>
        <v>0</v>
      </c>
      <c r="H26" s="4">
        <f t="shared" ref="H26" si="11">H23*35</f>
        <v>70</v>
      </c>
      <c r="I26" s="4"/>
      <c r="J26" s="4"/>
    </row>
    <row r="27" spans="1:10" ht="31.15" customHeight="1" x14ac:dyDescent="0.25">
      <c r="A27" s="199" t="s">
        <v>18</v>
      </c>
      <c r="B27" s="4" t="s">
        <v>7</v>
      </c>
      <c r="C27" s="5">
        <f>C23+C21+C25</f>
        <v>31</v>
      </c>
      <c r="D27" s="4">
        <f>D21+D23</f>
        <v>31</v>
      </c>
      <c r="E27" s="4"/>
      <c r="F27" s="4"/>
      <c r="G27" s="5">
        <f>G23+G21+G25</f>
        <v>34</v>
      </c>
      <c r="H27" s="4">
        <f>H21+H23</f>
        <v>34</v>
      </c>
      <c r="I27" s="4"/>
      <c r="J27" s="4"/>
    </row>
    <row r="28" spans="1:10" ht="33.6" customHeight="1" x14ac:dyDescent="0.25">
      <c r="A28" s="199"/>
      <c r="B28" s="4" t="s">
        <v>8</v>
      </c>
      <c r="C28" s="5">
        <f>C27*35</f>
        <v>1085</v>
      </c>
      <c r="D28" s="4">
        <f>D27*35</f>
        <v>1085</v>
      </c>
      <c r="E28" s="4"/>
      <c r="F28" s="4"/>
      <c r="G28" s="5">
        <f>G27*35</f>
        <v>1190</v>
      </c>
      <c r="H28" s="4">
        <f>H27*35</f>
        <v>1190</v>
      </c>
      <c r="I28" s="4"/>
      <c r="J28" s="4"/>
    </row>
    <row r="29" spans="1:10" ht="26.45" customHeight="1" x14ac:dyDescent="0.25">
      <c r="A29" s="199" t="s">
        <v>19</v>
      </c>
      <c r="B29" s="4" t="s">
        <v>7</v>
      </c>
      <c r="C29" s="4"/>
      <c r="D29" s="4">
        <v>28</v>
      </c>
      <c r="E29" s="4"/>
      <c r="F29" s="4"/>
      <c r="G29" s="4"/>
      <c r="H29" s="4">
        <v>31</v>
      </c>
      <c r="I29" s="4"/>
      <c r="J29" s="4"/>
    </row>
    <row r="30" spans="1:10" x14ac:dyDescent="0.25">
      <c r="A30" s="199"/>
      <c r="B30" s="4" t="s">
        <v>8</v>
      </c>
      <c r="C30" s="4"/>
      <c r="D30" s="4">
        <v>980</v>
      </c>
      <c r="E30" s="4"/>
      <c r="F30" s="4"/>
      <c r="G30" s="4"/>
      <c r="H30" s="4">
        <v>1085</v>
      </c>
      <c r="I30" s="4"/>
      <c r="J30" s="4"/>
    </row>
  </sheetData>
  <sheetProtection algorithmName="SHA-512" hashValue="KYYdd2fI0LweuJgol2KpAJD4Qee9l4fC3qWtlBkNhLTITU72lm5gOU1/5UfOdJdFsWt8KPwphLO2fq7PoE6gVg==" saltValue="i8CXnhytTgxZ5GZBHhTOQw==" spinCount="100000" sheet="1" objects="1" scenarios="1"/>
  <mergeCells count="17">
    <mergeCell ref="B1:B2"/>
    <mergeCell ref="A3:A4"/>
    <mergeCell ref="A5:A6"/>
    <mergeCell ref="A29:A30"/>
    <mergeCell ref="C1:F1"/>
    <mergeCell ref="G1:J1"/>
    <mergeCell ref="A19:A20"/>
    <mergeCell ref="A23:A26"/>
    <mergeCell ref="A27:A28"/>
    <mergeCell ref="A21:A22"/>
    <mergeCell ref="A7:A8"/>
    <mergeCell ref="A9:A10"/>
    <mergeCell ref="A11:A12"/>
    <mergeCell ref="A13:A14"/>
    <mergeCell ref="A15:A16"/>
    <mergeCell ref="A17:A18"/>
    <mergeCell ref="A1:A2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3"/>
  <dimension ref="A1:N28"/>
  <sheetViews>
    <sheetView topLeftCell="A7" zoomScale="130" zoomScaleNormal="130" workbookViewId="0">
      <selection activeCell="D12" sqref="D12"/>
    </sheetView>
  </sheetViews>
  <sheetFormatPr defaultRowHeight="15" x14ac:dyDescent="0.25"/>
  <cols>
    <col min="1" max="1" width="30.28515625" customWidth="1"/>
    <col min="2" max="2" width="31" customWidth="1"/>
    <col min="3" max="3" width="7.28515625" customWidth="1"/>
    <col min="4" max="4" width="8.28515625" customWidth="1"/>
    <col min="5" max="5" width="7.7109375" customWidth="1"/>
    <col min="7" max="7" width="5.7109375" style="1" customWidth="1"/>
    <col min="8" max="8" width="30.5703125" style="62" customWidth="1"/>
    <col min="9" max="9" width="10.42578125" style="2" customWidth="1"/>
    <col min="10" max="10" width="35.7109375" style="2" customWidth="1"/>
    <col min="11" max="14" width="8.85546875" style="2"/>
  </cols>
  <sheetData>
    <row r="1" spans="1:11" x14ac:dyDescent="0.25">
      <c r="A1" s="209" t="s">
        <v>177</v>
      </c>
      <c r="B1" s="209"/>
      <c r="C1" s="209"/>
      <c r="D1" s="209"/>
      <c r="E1" s="209"/>
    </row>
    <row r="2" spans="1:11" ht="28.9" customHeight="1" x14ac:dyDescent="0.25">
      <c r="A2" s="71" t="s">
        <v>103</v>
      </c>
      <c r="B2" s="71" t="s">
        <v>78</v>
      </c>
      <c r="C2" s="71" t="s">
        <v>79</v>
      </c>
      <c r="D2" s="71" t="s">
        <v>2</v>
      </c>
      <c r="E2" s="71" t="s">
        <v>3</v>
      </c>
      <c r="H2" s="58" t="s">
        <v>26</v>
      </c>
      <c r="I2" s="59" t="s">
        <v>82</v>
      </c>
    </row>
    <row r="3" spans="1:11" ht="14.45" customHeight="1" x14ac:dyDescent="0.25">
      <c r="A3" s="211"/>
      <c r="B3" s="75" t="str">
        <f>K3</f>
        <v>Українська мова</v>
      </c>
      <c r="C3" s="75" t="s">
        <v>36</v>
      </c>
      <c r="D3" s="75">
        <f>'Симулятор В. Карандія'!G7</f>
        <v>4</v>
      </c>
      <c r="E3" s="75">
        <f>'Симулятор В. Карандія'!H7</f>
        <v>4</v>
      </c>
      <c r="H3" s="210" t="s">
        <v>83</v>
      </c>
      <c r="I3" s="60" t="s">
        <v>33</v>
      </c>
      <c r="K3" s="2" t="str">
        <f>IF(A3=0,"Українська мова",IF(A3="Інтегрований курс літератур","Українська мова",""))</f>
        <v>Українська мова</v>
      </c>
    </row>
    <row r="4" spans="1:11" x14ac:dyDescent="0.25">
      <c r="A4" s="212"/>
      <c r="B4" s="75" t="str">
        <f t="shared" ref="B4:B5" si="0">K4</f>
        <v>Українська література</v>
      </c>
      <c r="C4" s="75" t="s">
        <v>36</v>
      </c>
      <c r="D4" s="75">
        <f>'Симулятор В. Карандія'!G8</f>
        <v>2</v>
      </c>
      <c r="E4" s="75">
        <f>'Симулятор В. Карандія'!H8</f>
        <v>2</v>
      </c>
      <c r="H4" s="210"/>
      <c r="I4" s="60" t="s">
        <v>84</v>
      </c>
      <c r="K4" s="2" t="str">
        <f>IF(A3=0,"Українська література","")</f>
        <v>Українська література</v>
      </c>
    </row>
    <row r="5" spans="1:11" x14ac:dyDescent="0.25">
      <c r="A5" s="213"/>
      <c r="B5" s="75" t="str">
        <f t="shared" si="0"/>
        <v>Зарубіжна література</v>
      </c>
      <c r="C5" s="75" t="s">
        <v>36</v>
      </c>
      <c r="D5" s="75">
        <f>'Симулятор В. Карандія'!G9</f>
        <v>2</v>
      </c>
      <c r="E5" s="75">
        <f>'Симулятор В. Карандія'!H9</f>
        <v>2</v>
      </c>
      <c r="H5" s="210"/>
      <c r="I5" s="60"/>
      <c r="K5" s="2" t="str">
        <f>IF(A3=0,"Зарубіжна література",IF(A3="Українська мова і література","Зарубіжна література",""))</f>
        <v>Зарубіжна література</v>
      </c>
    </row>
    <row r="6" spans="1:11" x14ac:dyDescent="0.25">
      <c r="A6" s="214" t="s">
        <v>102</v>
      </c>
      <c r="B6" s="93" t="s">
        <v>97</v>
      </c>
      <c r="C6" s="75" t="s">
        <v>36</v>
      </c>
      <c r="D6" s="75">
        <f>'Симулятор В. Карандія'!G10</f>
        <v>3.5</v>
      </c>
      <c r="E6" s="75">
        <f>'Симулятор В. Карандія'!H10</f>
        <v>3.5</v>
      </c>
      <c r="H6" s="76" t="s">
        <v>9</v>
      </c>
      <c r="I6" s="60" t="s">
        <v>41</v>
      </c>
    </row>
    <row r="7" spans="1:11" x14ac:dyDescent="0.25">
      <c r="A7" s="215"/>
      <c r="B7" s="93"/>
      <c r="C7" s="75" t="s">
        <v>36</v>
      </c>
      <c r="D7" s="75">
        <f>'Симулятор В. Карандія'!G11</f>
        <v>0</v>
      </c>
      <c r="E7" s="75">
        <f>'Симулятор В. Карандія'!H11</f>
        <v>0</v>
      </c>
      <c r="H7" s="76" t="s">
        <v>10</v>
      </c>
      <c r="I7" s="60" t="s">
        <v>45</v>
      </c>
    </row>
    <row r="8" spans="1:11" x14ac:dyDescent="0.25">
      <c r="A8" s="50"/>
      <c r="B8" s="75" t="s">
        <v>41</v>
      </c>
      <c r="C8" s="75" t="s">
        <v>42</v>
      </c>
      <c r="D8" s="75">
        <f>'Симулятор В. Карандія'!G12</f>
        <v>5</v>
      </c>
      <c r="E8" s="75">
        <f>'Симулятор В. Карандія'!H12</f>
        <v>5</v>
      </c>
      <c r="H8" s="76"/>
      <c r="I8" s="60" t="s">
        <v>81</v>
      </c>
    </row>
    <row r="9" spans="1:11" ht="30" x14ac:dyDescent="0.25">
      <c r="A9" s="77" t="s">
        <v>105</v>
      </c>
      <c r="B9" s="94" t="s">
        <v>104</v>
      </c>
      <c r="C9" s="75" t="s">
        <v>46</v>
      </c>
      <c r="D9" s="75">
        <f>'Симулятор В. Карандія'!G16</f>
        <v>2</v>
      </c>
      <c r="E9" s="75">
        <f>'Симулятор В. Карандія'!H16</f>
        <v>2</v>
      </c>
      <c r="H9" s="76"/>
      <c r="I9" s="60" t="s">
        <v>105</v>
      </c>
    </row>
    <row r="10" spans="1:11" ht="14.45" customHeight="1" x14ac:dyDescent="0.25">
      <c r="A10" s="70"/>
      <c r="B10" s="73" t="str">
        <f>IF(A9="Природничі науки","","Географія")</f>
        <v/>
      </c>
      <c r="C10" s="73" t="s">
        <v>46</v>
      </c>
      <c r="D10" s="73">
        <f>'Симулятор В. Карандія'!G17</f>
        <v>0</v>
      </c>
      <c r="E10" s="73">
        <f>'Симулятор В. Карандія'!H17</f>
        <v>2</v>
      </c>
      <c r="H10" s="210" t="s">
        <v>51</v>
      </c>
      <c r="I10" s="60" t="s">
        <v>52</v>
      </c>
    </row>
    <row r="11" spans="1:11" x14ac:dyDescent="0.25">
      <c r="A11" s="72" t="s">
        <v>52</v>
      </c>
      <c r="B11" s="75"/>
      <c r="C11" s="75" t="s">
        <v>53</v>
      </c>
      <c r="D11" s="75">
        <f>'Симулятор В. Карандія'!G22</f>
        <v>1</v>
      </c>
      <c r="E11" s="75">
        <f>'Симулятор В. Карандія'!H22</f>
        <v>1</v>
      </c>
      <c r="H11" s="210"/>
      <c r="I11" s="60" t="s">
        <v>94</v>
      </c>
    </row>
    <row r="12" spans="1:11" ht="24" customHeight="1" x14ac:dyDescent="0.25">
      <c r="A12" s="52" t="s">
        <v>96</v>
      </c>
      <c r="B12" s="93" t="s">
        <v>54</v>
      </c>
      <c r="C12" s="75" t="s">
        <v>53</v>
      </c>
      <c r="D12" s="75">
        <f>'Симулятор В. Карандія'!G23</f>
        <v>1</v>
      </c>
      <c r="E12" s="75">
        <f>'Симулятор В. Карандія'!H23</f>
        <v>1</v>
      </c>
      <c r="H12" s="210"/>
      <c r="I12" s="60" t="s">
        <v>54</v>
      </c>
      <c r="K12" s="2" t="str">
        <f>IF(A13=0,"Вступ до історії України та громадянської освіти","")</f>
        <v/>
      </c>
    </row>
    <row r="13" spans="1:11" ht="24" customHeight="1" x14ac:dyDescent="0.25">
      <c r="A13" s="208" t="s">
        <v>55</v>
      </c>
      <c r="B13" s="75" t="str">
        <f>K12</f>
        <v/>
      </c>
      <c r="C13" s="75" t="s">
        <v>58</v>
      </c>
      <c r="D13" s="75">
        <f>'Симулятор В. Карандія'!G25</f>
        <v>1</v>
      </c>
      <c r="E13" s="75">
        <f>'Симулятор В. Карандія'!H25</f>
        <v>0</v>
      </c>
      <c r="H13" s="210"/>
      <c r="I13" s="60" t="s">
        <v>95</v>
      </c>
      <c r="K13" s="2" t="str">
        <f>IF(A13=0,"Історія України. Всесвітня історія","")</f>
        <v/>
      </c>
    </row>
    <row r="14" spans="1:11" ht="22.9" customHeight="1" x14ac:dyDescent="0.25">
      <c r="A14" s="208"/>
      <c r="B14" s="75" t="str">
        <f>K13</f>
        <v/>
      </c>
      <c r="C14" s="75" t="s">
        <v>58</v>
      </c>
      <c r="D14" s="75">
        <f>'Симулятор В. Карандія'!G26</f>
        <v>0</v>
      </c>
      <c r="E14" s="75">
        <f>'Симулятор В. Карандія'!H26</f>
        <v>2</v>
      </c>
      <c r="H14" s="210" t="s">
        <v>12</v>
      </c>
      <c r="I14" s="60" t="s">
        <v>55</v>
      </c>
    </row>
    <row r="15" spans="1:11" x14ac:dyDescent="0.25">
      <c r="A15" s="50"/>
      <c r="B15" s="75" t="s">
        <v>62</v>
      </c>
      <c r="C15" s="75" t="s">
        <v>63</v>
      </c>
      <c r="D15" s="75">
        <f>'Симулятор В. Карандія'!G30</f>
        <v>2</v>
      </c>
      <c r="E15" s="75">
        <f>'Симулятор В. Карандія'!H30</f>
        <v>2</v>
      </c>
      <c r="H15" s="210"/>
      <c r="I15" s="60" t="s">
        <v>56</v>
      </c>
    </row>
    <row r="16" spans="1:11" x14ac:dyDescent="0.25">
      <c r="A16" s="50"/>
      <c r="B16" s="75" t="s">
        <v>60</v>
      </c>
      <c r="C16" s="75" t="s">
        <v>61</v>
      </c>
      <c r="D16" s="75">
        <f>'Симулятор В. Карандія'!G28</f>
        <v>2</v>
      </c>
      <c r="E16" s="75">
        <f>'Симулятор В. Карандія'!H28</f>
        <v>2</v>
      </c>
      <c r="H16" s="76" t="s">
        <v>15</v>
      </c>
      <c r="I16" s="60"/>
    </row>
    <row r="17" spans="1:11" x14ac:dyDescent="0.25">
      <c r="A17" s="208" t="s">
        <v>64</v>
      </c>
      <c r="B17" s="75" t="str">
        <f>K17</f>
        <v/>
      </c>
      <c r="C17" s="75" t="s">
        <v>66</v>
      </c>
      <c r="D17" s="75">
        <f>'Симулятор В. Карандія'!G32</f>
        <v>1</v>
      </c>
      <c r="E17" s="75">
        <f>'Симулятор В. Карандія'!H32</f>
        <v>1</v>
      </c>
      <c r="H17" s="76" t="s">
        <v>80</v>
      </c>
      <c r="I17" s="60" t="s">
        <v>64</v>
      </c>
      <c r="K17" s="2" t="str">
        <f>IF(A17=0,"Образотворче мистецтво","")</f>
        <v/>
      </c>
    </row>
    <row r="18" spans="1:11" x14ac:dyDescent="0.25">
      <c r="A18" s="208"/>
      <c r="B18" s="75" t="str">
        <f>K18</f>
        <v/>
      </c>
      <c r="C18" s="75" t="s">
        <v>66</v>
      </c>
      <c r="D18" s="75">
        <f>'Симулятор В. Карандія'!G33</f>
        <v>1</v>
      </c>
      <c r="E18" s="75">
        <f>'Симулятор В. Карандія'!H33</f>
        <v>1</v>
      </c>
      <c r="H18" s="76"/>
      <c r="I18" s="60" t="s">
        <v>97</v>
      </c>
      <c r="K18" s="2" t="str">
        <f>IF(A17=0,"Музичне мистецтво","")</f>
        <v/>
      </c>
    </row>
    <row r="19" spans="1:11" x14ac:dyDescent="0.25">
      <c r="A19" s="50"/>
      <c r="B19" s="75" t="s">
        <v>16</v>
      </c>
      <c r="C19" s="75" t="s">
        <v>68</v>
      </c>
      <c r="D19" s="75">
        <f>'Симулятор В. Карандія'!G35</f>
        <v>3</v>
      </c>
      <c r="E19" s="75">
        <f>'Симулятор В. Карандія'!H35</f>
        <v>3</v>
      </c>
      <c r="H19" s="76"/>
      <c r="I19" s="60" t="s">
        <v>98</v>
      </c>
    </row>
    <row r="20" spans="1:11" x14ac:dyDescent="0.25">
      <c r="A20" s="200" t="s">
        <v>69</v>
      </c>
      <c r="B20" s="201"/>
      <c r="C20" s="202"/>
      <c r="D20" s="71">
        <f>SUM(D3:D19)</f>
        <v>30.5</v>
      </c>
      <c r="E20" s="71">
        <f>SUM(E3:E19)</f>
        <v>33.5</v>
      </c>
      <c r="H20" s="76"/>
      <c r="I20" s="60" t="s">
        <v>99</v>
      </c>
    </row>
    <row r="21" spans="1:11" ht="42.6" customHeight="1" x14ac:dyDescent="0.25">
      <c r="A21" s="200" t="s">
        <v>70</v>
      </c>
      <c r="B21" s="201"/>
      <c r="C21" s="202"/>
      <c r="D21" s="71">
        <f>'Симулятор В. Карандія'!G38</f>
        <v>0.5</v>
      </c>
      <c r="E21" s="71">
        <f>'Симулятор В. Карандія'!H38</f>
        <v>-0.5</v>
      </c>
      <c r="H21" s="76"/>
      <c r="I21" s="60" t="s">
        <v>100</v>
      </c>
    </row>
    <row r="22" spans="1:11" x14ac:dyDescent="0.25">
      <c r="A22" s="200" t="s">
        <v>74</v>
      </c>
      <c r="B22" s="201"/>
      <c r="C22" s="202"/>
      <c r="D22" s="71">
        <f>SUM(D23:D25)</f>
        <v>0</v>
      </c>
      <c r="E22" s="71">
        <f>SUM(E23:E25)</f>
        <v>0</v>
      </c>
      <c r="H22" s="61"/>
      <c r="I22" s="60" t="s">
        <v>101</v>
      </c>
    </row>
    <row r="23" spans="1:11" x14ac:dyDescent="0.25">
      <c r="A23" s="205"/>
      <c r="B23" s="75" t="s">
        <v>75</v>
      </c>
      <c r="C23" s="75"/>
      <c r="D23" s="75">
        <f>SUM('Симулятор В. Карандія'!G45:G46)</f>
        <v>0</v>
      </c>
      <c r="E23" s="75">
        <f>SUM('Симулятор В. Карандія'!H45:H46)</f>
        <v>0</v>
      </c>
      <c r="H23" s="61"/>
    </row>
    <row r="24" spans="1:11" x14ac:dyDescent="0.25">
      <c r="A24" s="206"/>
      <c r="B24" s="75" t="s">
        <v>76</v>
      </c>
      <c r="C24" s="75"/>
      <c r="D24" s="75">
        <f>SUM('Симулятор В. Карандія'!G47:G50)</f>
        <v>0</v>
      </c>
      <c r="E24" s="75">
        <f>SUM('Симулятор В. Карандія'!H47:H50)</f>
        <v>0</v>
      </c>
    </row>
    <row r="25" spans="1:11" x14ac:dyDescent="0.25">
      <c r="A25" s="207"/>
      <c r="B25" s="75" t="s">
        <v>77</v>
      </c>
      <c r="C25" s="75"/>
      <c r="D25" s="75">
        <f>SUM('Симулятор В. Карандія'!G51:G52)</f>
        <v>0</v>
      </c>
      <c r="E25" s="75">
        <f>SUM('Симулятор В. Карандія'!H51:H52)</f>
        <v>0</v>
      </c>
    </row>
    <row r="26" spans="1:11" ht="27" customHeight="1" x14ac:dyDescent="0.25">
      <c r="A26" s="200" t="s">
        <v>71</v>
      </c>
      <c r="B26" s="201"/>
      <c r="C26" s="202"/>
      <c r="D26" s="71">
        <v>31</v>
      </c>
      <c r="E26" s="71">
        <v>34</v>
      </c>
    </row>
    <row r="27" spans="1:11" ht="21" customHeight="1" x14ac:dyDescent="0.25">
      <c r="A27" s="200" t="s">
        <v>72</v>
      </c>
      <c r="B27" s="201"/>
      <c r="C27" s="202"/>
      <c r="D27" s="71">
        <v>28</v>
      </c>
      <c r="E27" s="71">
        <v>31</v>
      </c>
    </row>
    <row r="28" spans="1:11" ht="32.450000000000003" customHeight="1" x14ac:dyDescent="0.25"/>
  </sheetData>
  <sheetProtection algorithmName="SHA-512" hashValue="7cddeOROaXBLDZdnLQollD9PcAOa2HIQAhNEVQrlmb6y+hgS+rToSNhvAviPYeXLSqcyW6Ld9nzKg/1B31robQ==" saltValue="qKaQmjKV8nET29aCQsJdug==" spinCount="100000" sheet="1" objects="1" scenarios="1"/>
  <mergeCells count="14">
    <mergeCell ref="A1:E1"/>
    <mergeCell ref="H3:H5"/>
    <mergeCell ref="A13:A14"/>
    <mergeCell ref="A3:A5"/>
    <mergeCell ref="A6:A7"/>
    <mergeCell ref="H14:H15"/>
    <mergeCell ref="H10:H13"/>
    <mergeCell ref="A26:C26"/>
    <mergeCell ref="A27:C27"/>
    <mergeCell ref="A23:A25"/>
    <mergeCell ref="A17:A18"/>
    <mergeCell ref="A22:C22"/>
    <mergeCell ref="A21:C21"/>
    <mergeCell ref="A20:C20"/>
  </mergeCells>
  <conditionalFormatting sqref="D26">
    <cfRule type="expression" dxfId="3" priority="2">
      <formula>$D$20+$D$22+$D$21&lt;&gt;$D$26</formula>
    </cfRule>
  </conditionalFormatting>
  <conditionalFormatting sqref="E26">
    <cfRule type="expression" dxfId="2" priority="1">
      <formula>$E$20+$E$22+$E$21&lt;&gt;$E$26</formula>
    </cfRule>
  </conditionalFormatting>
  <dataValidations count="7">
    <dataValidation type="list" allowBlank="1" showInputMessage="1" showErrorMessage="1" sqref="A13:A14">
      <formula1>$I$14:$I$15</formula1>
    </dataValidation>
    <dataValidation type="list" allowBlank="1" showInputMessage="1" showErrorMessage="1" sqref="A17:A18">
      <formula1>$I$17</formula1>
    </dataValidation>
    <dataValidation type="list" allowBlank="1" showInputMessage="1" showErrorMessage="1" sqref="B6">
      <formula1>$I$18:$I$20</formula1>
    </dataValidation>
    <dataValidation type="list" allowBlank="1" showInputMessage="1" showErrorMessage="1" sqref="B7">
      <formula1>$I$18:$I$22</formula1>
    </dataValidation>
    <dataValidation type="list" allowBlank="1" showInputMessage="1" showErrorMessage="1" sqref="A9">
      <formula1>$I$7:$I$9</formula1>
    </dataValidation>
    <dataValidation type="list" allowBlank="1" showInputMessage="1" showErrorMessage="1" sqref="A3:A5">
      <formula1>$I$3:$I$4</formula1>
    </dataValidation>
    <dataValidation type="list" allowBlank="1" showInputMessage="1" showErrorMessage="1" sqref="B12">
      <formula1>$I$11:$I$13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4"/>
  <dimension ref="A1:L27"/>
  <sheetViews>
    <sheetView tabSelected="1" zoomScale="120" zoomScaleNormal="120" workbookViewId="0">
      <selection activeCell="E12" sqref="E12"/>
    </sheetView>
  </sheetViews>
  <sheetFormatPr defaultRowHeight="15" x14ac:dyDescent="0.25"/>
  <cols>
    <col min="1" max="1" width="20.140625" customWidth="1"/>
    <col min="2" max="2" width="21.28515625" customWidth="1"/>
    <col min="3" max="3" width="28.140625" customWidth="1"/>
    <col min="4" max="4" width="9" customWidth="1"/>
    <col min="5" max="5" width="7.85546875" customWidth="1"/>
    <col min="6" max="6" width="8.28515625" style="1" customWidth="1"/>
    <col min="7" max="12" width="8.85546875" style="1"/>
  </cols>
  <sheetData>
    <row r="1" spans="1:5" x14ac:dyDescent="0.25">
      <c r="A1" s="216" t="s">
        <v>175</v>
      </c>
      <c r="B1" s="216"/>
      <c r="C1" s="216"/>
      <c r="D1" s="216"/>
      <c r="E1" s="216"/>
    </row>
    <row r="2" spans="1:5" ht="30" x14ac:dyDescent="0.25">
      <c r="A2" s="51" t="s">
        <v>26</v>
      </c>
      <c r="B2" s="48" t="s">
        <v>87</v>
      </c>
      <c r="C2" s="48" t="s">
        <v>78</v>
      </c>
      <c r="D2" s="48" t="s">
        <v>79</v>
      </c>
      <c r="E2" s="48" t="s">
        <v>2</v>
      </c>
    </row>
    <row r="3" spans="1:5" ht="15" customHeight="1" x14ac:dyDescent="0.25">
      <c r="A3" s="221" t="s">
        <v>6</v>
      </c>
      <c r="B3" s="223" t="str">
        <f>IF('Навчальний план 5-6 кл'!A3:A6=0,"",'Навчальний план 5-6 кл'!A3:A6)</f>
        <v/>
      </c>
      <c r="C3" s="47" t="str">
        <f>'Навчальний план 5-6 кл'!B3</f>
        <v>Українська мова</v>
      </c>
      <c r="D3" s="47" t="s">
        <v>36</v>
      </c>
      <c r="E3" s="47">
        <f>'Симулятор В. Карандія'!G7</f>
        <v>4</v>
      </c>
    </row>
    <row r="4" spans="1:5" x14ac:dyDescent="0.25">
      <c r="A4" s="221"/>
      <c r="B4" s="224"/>
      <c r="C4" s="47" t="str">
        <f>'Навчальний план 5-6 кл'!B4</f>
        <v>Українська література</v>
      </c>
      <c r="D4" s="47" t="s">
        <v>36</v>
      </c>
      <c r="E4" s="47">
        <f>'Симулятор В. Карандія'!G8</f>
        <v>2</v>
      </c>
    </row>
    <row r="5" spans="1:5" x14ac:dyDescent="0.25">
      <c r="A5" s="221"/>
      <c r="B5" s="225"/>
      <c r="C5" s="47" t="str">
        <f>'Навчальний план 5-6 кл'!B5</f>
        <v>Зарубіжна література</v>
      </c>
      <c r="D5" s="47" t="s">
        <v>36</v>
      </c>
      <c r="E5" s="47">
        <f>'Симулятор В. Карандія'!G9</f>
        <v>2</v>
      </c>
    </row>
    <row r="6" spans="1:5" x14ac:dyDescent="0.25">
      <c r="A6" s="221"/>
      <c r="B6" s="217"/>
      <c r="C6" s="47" t="str">
        <f>'Навчальний план 5-6 кл'!B6</f>
        <v>Англійська мова</v>
      </c>
      <c r="D6" s="47" t="s">
        <v>36</v>
      </c>
      <c r="E6" s="47">
        <f>'Симулятор В. Карандія'!G10</f>
        <v>3.5</v>
      </c>
    </row>
    <row r="7" spans="1:5" x14ac:dyDescent="0.25">
      <c r="A7" s="221"/>
      <c r="B7" s="218"/>
      <c r="C7" s="47" t="str">
        <f>IF('Навчальний план 5-6 кл'!B7=0,"",'Навчальний план 5-6 кл'!B7)</f>
        <v/>
      </c>
      <c r="D7" s="47" t="s">
        <v>36</v>
      </c>
      <c r="E7" s="47">
        <f>'Симулятор В. Карандія'!G11</f>
        <v>0</v>
      </c>
    </row>
    <row r="8" spans="1:5" x14ac:dyDescent="0.25">
      <c r="A8" s="3" t="s">
        <v>9</v>
      </c>
      <c r="B8" s="54"/>
      <c r="C8" s="47" t="s">
        <v>41</v>
      </c>
      <c r="D8" s="47" t="s">
        <v>42</v>
      </c>
      <c r="E8" s="47">
        <f>'Симулятор В. Карандія'!G12</f>
        <v>5</v>
      </c>
    </row>
    <row r="9" spans="1:5" x14ac:dyDescent="0.25">
      <c r="A9" s="205" t="s">
        <v>10</v>
      </c>
      <c r="B9" s="49" t="str">
        <f>'Навчальний план 5-6 кл'!A9</f>
        <v>Природничі науки</v>
      </c>
      <c r="C9" s="47"/>
      <c r="D9" s="47" t="s">
        <v>46</v>
      </c>
      <c r="E9" s="47">
        <f>'Симулятор В. Карандія'!G16</f>
        <v>2</v>
      </c>
    </row>
    <row r="10" spans="1:5" x14ac:dyDescent="0.25">
      <c r="A10" s="206"/>
      <c r="B10" s="54"/>
      <c r="C10" s="74"/>
      <c r="D10" s="47" t="s">
        <v>46</v>
      </c>
      <c r="E10" s="47">
        <f>'Симулятор В. Карандія'!G17</f>
        <v>0</v>
      </c>
    </row>
    <row r="11" spans="1:5" ht="30" customHeight="1" x14ac:dyDescent="0.25">
      <c r="A11" s="205" t="s">
        <v>11</v>
      </c>
      <c r="B11" s="55" t="str">
        <f>'Навчальний план 5-6 кл'!A11</f>
        <v>Здоров'я, безпека та добробут</v>
      </c>
      <c r="C11" s="47"/>
      <c r="D11" s="47" t="s">
        <v>53</v>
      </c>
      <c r="E11" s="47">
        <f>'Симулятор В. Карандія'!G22</f>
        <v>1</v>
      </c>
    </row>
    <row r="12" spans="1:5" x14ac:dyDescent="0.25">
      <c r="A12" s="207"/>
      <c r="B12" s="54"/>
      <c r="C12" s="47" t="str">
        <f>IF('Навчальний план 5-6 кл'!B12=0,"",'Навчальний план 5-6 кл'!B12)</f>
        <v>Етика</v>
      </c>
      <c r="D12" s="47" t="s">
        <v>53</v>
      </c>
      <c r="E12" s="47">
        <f>'Симулятор В. Карандія'!G23</f>
        <v>1</v>
      </c>
    </row>
    <row r="13" spans="1:5" ht="26.45" customHeight="1" x14ac:dyDescent="0.25">
      <c r="A13" s="205" t="s">
        <v>12</v>
      </c>
      <c r="B13" s="219" t="str">
        <f>IF('Навчальний план 5-6 кл'!A13=0,"",'Навчальний план 5-6 кл'!A13)</f>
        <v>Україна і світ:вступ до історії та громадянської освіти</v>
      </c>
      <c r="C13" s="75" t="str">
        <f>'Навчальний план 5-6 кл'!B13</f>
        <v/>
      </c>
      <c r="D13" s="47" t="s">
        <v>58</v>
      </c>
      <c r="E13" s="47">
        <f>'Симулятор В. Карандія'!G25</f>
        <v>1</v>
      </c>
    </row>
    <row r="14" spans="1:5" ht="28.15" customHeight="1" x14ac:dyDescent="0.25">
      <c r="A14" s="207"/>
      <c r="B14" s="219">
        <f>'Навчальний план 5-6 кл'!A14</f>
        <v>0</v>
      </c>
      <c r="C14" s="75" t="str">
        <f>'Навчальний план 5-6 кл'!B14</f>
        <v/>
      </c>
      <c r="D14" s="47" t="s">
        <v>58</v>
      </c>
      <c r="E14" s="47">
        <f>'Симулятор В. Карандія'!G26</f>
        <v>0</v>
      </c>
    </row>
    <row r="15" spans="1:5" x14ac:dyDescent="0.25">
      <c r="A15" s="3" t="s">
        <v>13</v>
      </c>
      <c r="B15" s="54"/>
      <c r="C15" s="47" t="s">
        <v>62</v>
      </c>
      <c r="D15" s="47" t="s">
        <v>63</v>
      </c>
      <c r="E15" s="47">
        <f>'Симулятор В. Карандія'!G30</f>
        <v>2</v>
      </c>
    </row>
    <row r="16" spans="1:5" x14ac:dyDescent="0.25">
      <c r="A16" s="3" t="s">
        <v>14</v>
      </c>
      <c r="B16" s="54"/>
      <c r="C16" s="47" t="s">
        <v>60</v>
      </c>
      <c r="D16" s="47" t="s">
        <v>61</v>
      </c>
      <c r="E16" s="47">
        <f>'Симулятор В. Карандія'!G28</f>
        <v>2</v>
      </c>
    </row>
    <row r="17" spans="1:5" x14ac:dyDescent="0.25">
      <c r="A17" s="205" t="s">
        <v>15</v>
      </c>
      <c r="B17" s="219" t="str">
        <f>IF('Навчальний план 5-6 кл'!A17=0,"",'Навчальний план 5-6 кл'!A17)</f>
        <v>Мистецтво</v>
      </c>
      <c r="C17" s="47" t="str">
        <f>'Навчальний план 5-6 кл'!B17</f>
        <v/>
      </c>
      <c r="D17" s="47" t="s">
        <v>66</v>
      </c>
      <c r="E17" s="47">
        <f>'Симулятор В. Карандія'!G32</f>
        <v>1</v>
      </c>
    </row>
    <row r="18" spans="1:5" x14ac:dyDescent="0.25">
      <c r="A18" s="207"/>
      <c r="B18" s="219">
        <f>'Навчальний план 5-6 кл'!A18</f>
        <v>0</v>
      </c>
      <c r="C18" s="47" t="str">
        <f>'Навчальний план 5-6 кл'!B18</f>
        <v/>
      </c>
      <c r="D18" s="47" t="s">
        <v>66</v>
      </c>
      <c r="E18" s="47">
        <f>'Симулятор В. Карандія'!G33</f>
        <v>1</v>
      </c>
    </row>
    <row r="19" spans="1:5" ht="21.6" customHeight="1" x14ac:dyDescent="0.25">
      <c r="A19" s="3" t="s">
        <v>16</v>
      </c>
      <c r="B19" s="56"/>
      <c r="C19" s="47" t="s">
        <v>16</v>
      </c>
      <c r="D19" s="47" t="s">
        <v>68</v>
      </c>
      <c r="E19" s="47">
        <f>'Симулятор В. Карандія'!G35</f>
        <v>3</v>
      </c>
    </row>
    <row r="20" spans="1:5" x14ac:dyDescent="0.25">
      <c r="A20" s="222" t="s">
        <v>69</v>
      </c>
      <c r="B20" s="222"/>
      <c r="C20" s="222"/>
      <c r="D20" s="222"/>
      <c r="E20" s="51">
        <f>SUM(E3:E19)</f>
        <v>30.5</v>
      </c>
    </row>
    <row r="21" spans="1:5" ht="33" customHeight="1" x14ac:dyDescent="0.25">
      <c r="A21" s="204" t="s">
        <v>70</v>
      </c>
      <c r="B21" s="204"/>
      <c r="C21" s="204"/>
      <c r="D21" s="204"/>
      <c r="E21" s="57">
        <f>'Симулятор В. Карандія'!G38</f>
        <v>0.5</v>
      </c>
    </row>
    <row r="22" spans="1:5" x14ac:dyDescent="0.25">
      <c r="A22" s="222" t="s">
        <v>74</v>
      </c>
      <c r="B22" s="222"/>
      <c r="C22" s="222"/>
      <c r="D22" s="222"/>
      <c r="E22" s="51">
        <f>SUM(E23:E25)</f>
        <v>0</v>
      </c>
    </row>
    <row r="23" spans="1:5" x14ac:dyDescent="0.25">
      <c r="A23" s="220"/>
      <c r="B23" s="220"/>
      <c r="C23" s="47" t="s">
        <v>75</v>
      </c>
      <c r="D23" s="47"/>
      <c r="E23" s="47">
        <f>SUM('Симулятор В. Карандія'!G45:G46)</f>
        <v>0</v>
      </c>
    </row>
    <row r="24" spans="1:5" x14ac:dyDescent="0.25">
      <c r="A24" s="220"/>
      <c r="B24" s="220"/>
      <c r="C24" s="47" t="s">
        <v>76</v>
      </c>
      <c r="D24" s="47"/>
      <c r="E24" s="47">
        <f>SUM('Симулятор В. Карандія'!G47:G50)</f>
        <v>0</v>
      </c>
    </row>
    <row r="25" spans="1:5" x14ac:dyDescent="0.25">
      <c r="A25" s="220"/>
      <c r="B25" s="220"/>
      <c r="C25" s="47" t="s">
        <v>77</v>
      </c>
      <c r="D25" s="47"/>
      <c r="E25" s="47">
        <f>SUM('Симулятор В. Карандія'!G51:G52)</f>
        <v>0</v>
      </c>
    </row>
    <row r="26" spans="1:5" ht="27" customHeight="1" x14ac:dyDescent="0.25">
      <c r="A26" s="204" t="s">
        <v>71</v>
      </c>
      <c r="B26" s="204"/>
      <c r="C26" s="204"/>
      <c r="D26" s="204"/>
      <c r="E26" s="51">
        <v>31</v>
      </c>
    </row>
    <row r="27" spans="1:5" ht="18" customHeight="1" x14ac:dyDescent="0.25">
      <c r="A27" s="204" t="s">
        <v>72</v>
      </c>
      <c r="B27" s="204"/>
      <c r="C27" s="204"/>
      <c r="D27" s="204"/>
      <c r="E27" s="51">
        <v>28</v>
      </c>
    </row>
  </sheetData>
  <sheetProtection algorithmName="SHA-512" hashValue="m+pWcMZqK1dfTBhshrD4tpyMm7/LbP/yyZHh/cnlSiBKHQClBWtWF6jf+aPftjAnApS1LHnl9OyhhRYUIVE6Gw==" saltValue="7wjfvchCsG8qmRAOElaDqA==" spinCount="100000" sheet="1" objects="1" scenarios="1"/>
  <mergeCells count="16">
    <mergeCell ref="A1:E1"/>
    <mergeCell ref="B6:B7"/>
    <mergeCell ref="A27:D27"/>
    <mergeCell ref="B13:B14"/>
    <mergeCell ref="B17:B18"/>
    <mergeCell ref="A23:B25"/>
    <mergeCell ref="A3:A7"/>
    <mergeCell ref="A9:A10"/>
    <mergeCell ref="A11:A12"/>
    <mergeCell ref="A13:A14"/>
    <mergeCell ref="A17:A18"/>
    <mergeCell ref="A20:D20"/>
    <mergeCell ref="A21:D21"/>
    <mergeCell ref="A22:D22"/>
    <mergeCell ref="A26:D26"/>
    <mergeCell ref="B3:B5"/>
  </mergeCells>
  <conditionalFormatting sqref="E26">
    <cfRule type="expression" dxfId="1" priority="1">
      <formula>$D$20+$D$22&lt;&gt;$D$26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opLeftCell="A11" zoomScale="120" zoomScaleNormal="120" workbookViewId="0">
      <selection sqref="A1:E27"/>
    </sheetView>
  </sheetViews>
  <sheetFormatPr defaultRowHeight="15" x14ac:dyDescent="0.25"/>
  <cols>
    <col min="1" max="1" width="19.7109375" customWidth="1"/>
    <col min="2" max="2" width="19.140625" customWidth="1"/>
    <col min="3" max="3" width="28.85546875" customWidth="1"/>
    <col min="4" max="4" width="8.5703125" customWidth="1"/>
    <col min="5" max="5" width="8.42578125" customWidth="1"/>
  </cols>
  <sheetData>
    <row r="1" spans="1:5" x14ac:dyDescent="0.25">
      <c r="A1" s="209" t="s">
        <v>176</v>
      </c>
      <c r="B1" s="209"/>
      <c r="C1" s="209"/>
      <c r="D1" s="209"/>
      <c r="E1" s="209"/>
    </row>
    <row r="2" spans="1:5" ht="30" x14ac:dyDescent="0.25">
      <c r="A2" s="51" t="s">
        <v>26</v>
      </c>
      <c r="B2" s="48" t="s">
        <v>87</v>
      </c>
      <c r="C2" s="48" t="s">
        <v>78</v>
      </c>
      <c r="D2" s="48" t="s">
        <v>79</v>
      </c>
      <c r="E2" s="48" t="s">
        <v>3</v>
      </c>
    </row>
    <row r="3" spans="1:5" ht="14.45" customHeight="1" x14ac:dyDescent="0.25">
      <c r="A3" s="221" t="s">
        <v>6</v>
      </c>
      <c r="B3" s="223" t="str">
        <f>IF('Навчальний план 5-6 кл'!A3:A6=0,"",'Навчальний план 5-6 кл'!A3:A6)</f>
        <v/>
      </c>
      <c r="C3" s="47" t="str">
        <f>'Навчальний план 5-6 кл'!B3</f>
        <v>Українська мова</v>
      </c>
      <c r="D3" s="47" t="s">
        <v>36</v>
      </c>
      <c r="E3" s="47">
        <f>'Симулятор В. Карандія'!H7</f>
        <v>4</v>
      </c>
    </row>
    <row r="4" spans="1:5" x14ac:dyDescent="0.25">
      <c r="A4" s="221"/>
      <c r="B4" s="224"/>
      <c r="C4" s="47" t="str">
        <f>'Навчальний план 5-6 кл'!B4</f>
        <v>Українська література</v>
      </c>
      <c r="D4" s="47" t="s">
        <v>36</v>
      </c>
      <c r="E4" s="47">
        <f>'Симулятор В. Карандія'!H8</f>
        <v>2</v>
      </c>
    </row>
    <row r="5" spans="1:5" x14ac:dyDescent="0.25">
      <c r="A5" s="221"/>
      <c r="B5" s="225"/>
      <c r="C5" s="47" t="str">
        <f>'Навчальний план 5-6 кл'!B5</f>
        <v>Зарубіжна література</v>
      </c>
      <c r="D5" s="47" t="s">
        <v>36</v>
      </c>
      <c r="E5" s="47">
        <f>'Симулятор В. Карандія'!H9</f>
        <v>2</v>
      </c>
    </row>
    <row r="6" spans="1:5" x14ac:dyDescent="0.25">
      <c r="A6" s="221"/>
      <c r="B6" s="217"/>
      <c r="C6" s="47" t="str">
        <f>'Навчальний план 5-6 кл'!B6</f>
        <v>Англійська мова</v>
      </c>
      <c r="D6" s="47" t="s">
        <v>36</v>
      </c>
      <c r="E6" s="47">
        <f>'Симулятор В. Карандія'!H10</f>
        <v>3.5</v>
      </c>
    </row>
    <row r="7" spans="1:5" x14ac:dyDescent="0.25">
      <c r="A7" s="221"/>
      <c r="B7" s="218"/>
      <c r="C7" s="47" t="str">
        <f>IF('Навчальний план 5-6 кл'!B7=0,"",'Навчальний план 5-6 кл'!B7)</f>
        <v/>
      </c>
      <c r="D7" s="47" t="s">
        <v>36</v>
      </c>
      <c r="E7" s="47">
        <f>'Симулятор В. Карандія'!H11</f>
        <v>0</v>
      </c>
    </row>
    <row r="8" spans="1:5" x14ac:dyDescent="0.25">
      <c r="A8" s="3" t="s">
        <v>9</v>
      </c>
      <c r="B8" s="54"/>
      <c r="C8" s="47" t="s">
        <v>41</v>
      </c>
      <c r="D8" s="47" t="s">
        <v>42</v>
      </c>
      <c r="E8" s="47">
        <f>'Симулятор В. Карандія'!H12</f>
        <v>5</v>
      </c>
    </row>
    <row r="9" spans="1:5" x14ac:dyDescent="0.25">
      <c r="A9" s="205" t="s">
        <v>10</v>
      </c>
      <c r="B9" s="49" t="str">
        <f>'Навчальний план 5-6 кл'!A9</f>
        <v>Природничі науки</v>
      </c>
      <c r="C9" s="47"/>
      <c r="D9" s="47" t="s">
        <v>46</v>
      </c>
      <c r="E9" s="47">
        <f>'Симулятор В. Карандія'!H16</f>
        <v>2</v>
      </c>
    </row>
    <row r="10" spans="1:5" x14ac:dyDescent="0.25">
      <c r="A10" s="206"/>
      <c r="B10" s="54"/>
      <c r="C10" s="47" t="str">
        <f>'Навчальний план 5-6 кл'!B10</f>
        <v/>
      </c>
      <c r="D10" s="47" t="s">
        <v>46</v>
      </c>
      <c r="E10" s="47">
        <f>'Симулятор В. Карандія'!H17</f>
        <v>2</v>
      </c>
    </row>
    <row r="11" spans="1:5" ht="40.15" customHeight="1" x14ac:dyDescent="0.25">
      <c r="A11" s="205" t="s">
        <v>11</v>
      </c>
      <c r="B11" s="55" t="str">
        <f>'Навчальний план 5-6 кл'!A11</f>
        <v>Здоров'я, безпека та добробут</v>
      </c>
      <c r="C11" s="47"/>
      <c r="D11" s="47" t="s">
        <v>53</v>
      </c>
      <c r="E11" s="47">
        <f>'Симулятор В. Карандія'!H22</f>
        <v>1</v>
      </c>
    </row>
    <row r="12" spans="1:5" x14ac:dyDescent="0.25">
      <c r="A12" s="207"/>
      <c r="B12" s="54"/>
      <c r="C12" s="47" t="str">
        <f>IF('Навчальний план 5-6 кл'!B12=0,"",'Навчальний план 5-6 кл'!B12)</f>
        <v>Етика</v>
      </c>
      <c r="D12" s="47" t="s">
        <v>53</v>
      </c>
      <c r="E12" s="47">
        <f>'Симулятор В. Карандія'!H23</f>
        <v>1</v>
      </c>
    </row>
    <row r="13" spans="1:5" x14ac:dyDescent="0.25">
      <c r="A13" s="205" t="s">
        <v>12</v>
      </c>
      <c r="B13" s="219" t="str">
        <f>IF('Навчальний план 5-6 кл'!A13=0,"",'Навчальний план 5-6 кл'!A13)</f>
        <v>Україна і світ:вступ до історії та громадянської освіти</v>
      </c>
      <c r="C13" s="75" t="str">
        <f>'Навчальний план 5-6 кл'!B13</f>
        <v/>
      </c>
      <c r="D13" s="47" t="s">
        <v>58</v>
      </c>
      <c r="E13" s="47">
        <f>'Симулятор В. Карандія'!H25</f>
        <v>0</v>
      </c>
    </row>
    <row r="14" spans="1:5" x14ac:dyDescent="0.25">
      <c r="A14" s="207"/>
      <c r="B14" s="219">
        <f>'Навчальний план 5-6 кл'!A14</f>
        <v>0</v>
      </c>
      <c r="C14" s="75" t="str">
        <f>'Навчальний план 5-6 кл'!B14</f>
        <v/>
      </c>
      <c r="D14" s="47" t="s">
        <v>58</v>
      </c>
      <c r="E14" s="47">
        <f>'Симулятор В. Карандія'!H26</f>
        <v>2</v>
      </c>
    </row>
    <row r="15" spans="1:5" x14ac:dyDescent="0.25">
      <c r="A15" s="3" t="s">
        <v>13</v>
      </c>
      <c r="B15" s="54"/>
      <c r="C15" s="47" t="s">
        <v>62</v>
      </c>
      <c r="D15" s="47" t="s">
        <v>63</v>
      </c>
      <c r="E15" s="47">
        <f>'Симулятор В. Карандія'!H30</f>
        <v>2</v>
      </c>
    </row>
    <row r="16" spans="1:5" x14ac:dyDescent="0.25">
      <c r="A16" s="3" t="s">
        <v>14</v>
      </c>
      <c r="B16" s="54"/>
      <c r="C16" s="47" t="s">
        <v>60</v>
      </c>
      <c r="D16" s="47" t="s">
        <v>61</v>
      </c>
      <c r="E16" s="47">
        <f>'Симулятор В. Карандія'!H28</f>
        <v>2</v>
      </c>
    </row>
    <row r="17" spans="1:5" x14ac:dyDescent="0.25">
      <c r="A17" s="205" t="s">
        <v>15</v>
      </c>
      <c r="B17" s="219" t="str">
        <f>IF('Навчальний план 5-6 кл'!A17=0,"",'Навчальний план 5-6 кл'!A17)</f>
        <v>Мистецтво</v>
      </c>
      <c r="C17" s="47" t="str">
        <f>'Навчальний план 5-6 кл'!B17</f>
        <v/>
      </c>
      <c r="D17" s="47" t="s">
        <v>66</v>
      </c>
      <c r="E17" s="47">
        <f>'Симулятор В. Карандія'!H32</f>
        <v>1</v>
      </c>
    </row>
    <row r="18" spans="1:5" x14ac:dyDescent="0.25">
      <c r="A18" s="207"/>
      <c r="B18" s="219">
        <f>'Навчальний план 5-6 кл'!A18</f>
        <v>0</v>
      </c>
      <c r="C18" s="47" t="str">
        <f>'Навчальний план 5-6 кл'!B18</f>
        <v/>
      </c>
      <c r="D18" s="47" t="s">
        <v>66</v>
      </c>
      <c r="E18" s="47">
        <f>'Симулятор В. Карандія'!H33</f>
        <v>1</v>
      </c>
    </row>
    <row r="19" spans="1:5" x14ac:dyDescent="0.25">
      <c r="A19" s="3" t="s">
        <v>16</v>
      </c>
      <c r="B19" s="56"/>
      <c r="C19" s="47" t="s">
        <v>16</v>
      </c>
      <c r="D19" s="47" t="s">
        <v>68</v>
      </c>
      <c r="E19" s="47">
        <f>'Симулятор В. Карандія'!H35</f>
        <v>3</v>
      </c>
    </row>
    <row r="20" spans="1:5" x14ac:dyDescent="0.25">
      <c r="A20" s="222" t="s">
        <v>69</v>
      </c>
      <c r="B20" s="222"/>
      <c r="C20" s="222"/>
      <c r="D20" s="222"/>
      <c r="E20" s="51">
        <f>SUM(E3:E19)</f>
        <v>33.5</v>
      </c>
    </row>
    <row r="21" spans="1:5" ht="34.15" customHeight="1" x14ac:dyDescent="0.25">
      <c r="A21" s="204" t="s">
        <v>70</v>
      </c>
      <c r="B21" s="204"/>
      <c r="C21" s="204"/>
      <c r="D21" s="204"/>
      <c r="E21" s="57">
        <f>'Симулятор В. Карандія'!H38</f>
        <v>-0.5</v>
      </c>
    </row>
    <row r="22" spans="1:5" x14ac:dyDescent="0.25">
      <c r="A22" s="222" t="s">
        <v>74</v>
      </c>
      <c r="B22" s="222"/>
      <c r="C22" s="222"/>
      <c r="D22" s="222"/>
      <c r="E22" s="51">
        <f>SUM(E23:E25)</f>
        <v>0</v>
      </c>
    </row>
    <row r="23" spans="1:5" x14ac:dyDescent="0.25">
      <c r="A23" s="220"/>
      <c r="B23" s="220"/>
      <c r="C23" s="47" t="s">
        <v>75</v>
      </c>
      <c r="D23" s="47"/>
      <c r="E23" s="47">
        <f>SUM('Симулятор В. Карандія'!H45:H46)</f>
        <v>0</v>
      </c>
    </row>
    <row r="24" spans="1:5" x14ac:dyDescent="0.25">
      <c r="A24" s="220"/>
      <c r="B24" s="220"/>
      <c r="C24" s="47" t="s">
        <v>76</v>
      </c>
      <c r="D24" s="47"/>
      <c r="E24" s="47">
        <f>SUM('Симулятор В. Карандія'!H47:H50)</f>
        <v>0</v>
      </c>
    </row>
    <row r="25" spans="1:5" x14ac:dyDescent="0.25">
      <c r="A25" s="220"/>
      <c r="B25" s="220"/>
      <c r="C25" s="47" t="s">
        <v>77</v>
      </c>
      <c r="D25" s="47"/>
      <c r="E25" s="47">
        <f>SUM('Симулятор В. Карандія'!H51:H52)</f>
        <v>0</v>
      </c>
    </row>
    <row r="26" spans="1:5" ht="28.9" customHeight="1" x14ac:dyDescent="0.25">
      <c r="A26" s="204" t="s">
        <v>71</v>
      </c>
      <c r="B26" s="204"/>
      <c r="C26" s="204"/>
      <c r="D26" s="204"/>
      <c r="E26" s="51">
        <v>34</v>
      </c>
    </row>
    <row r="27" spans="1:5" x14ac:dyDescent="0.25">
      <c r="A27" s="204" t="s">
        <v>72</v>
      </c>
      <c r="B27" s="204"/>
      <c r="C27" s="204"/>
      <c r="D27" s="204"/>
      <c r="E27" s="51">
        <v>31</v>
      </c>
    </row>
  </sheetData>
  <sheetProtection algorithmName="SHA-512" hashValue="XTVIku5JK+NScBXe8mnGfLxjjHWk33N6eYgJQn9JpYxUrSw5YhaG2Oso3JxTw0ROHtCB4w5npze3i7P5ySE/pw==" saltValue="r6trbNo+IhYlzMyGXO3VXQ==" spinCount="100000" sheet="1" objects="1" scenarios="1"/>
  <mergeCells count="16">
    <mergeCell ref="A1:E1"/>
    <mergeCell ref="A13:A14"/>
    <mergeCell ref="B13:B14"/>
    <mergeCell ref="A3:A7"/>
    <mergeCell ref="A9:A10"/>
    <mergeCell ref="A11:A12"/>
    <mergeCell ref="B3:B5"/>
    <mergeCell ref="B6:B7"/>
    <mergeCell ref="A26:D26"/>
    <mergeCell ref="A27:D27"/>
    <mergeCell ref="A17:A18"/>
    <mergeCell ref="B17:B18"/>
    <mergeCell ref="A20:D20"/>
    <mergeCell ref="A21:D21"/>
    <mergeCell ref="A22:D22"/>
    <mergeCell ref="A23:B25"/>
  </mergeCells>
  <conditionalFormatting sqref="E26">
    <cfRule type="expression" dxfId="0" priority="1">
      <formula>$D$20+$D$22&lt;&gt;$D$26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6"/>
  <sheetViews>
    <sheetView workbookViewId="0">
      <selection activeCell="B21" sqref="B21"/>
    </sheetView>
  </sheetViews>
  <sheetFormatPr defaultRowHeight="15" x14ac:dyDescent="0.25"/>
  <cols>
    <col min="1" max="1" width="31.140625" customWidth="1"/>
    <col min="2" max="2" width="50.7109375" customWidth="1"/>
    <col min="3" max="3" width="9.85546875" customWidth="1"/>
    <col min="6" max="30" width="8.85546875" style="2"/>
  </cols>
  <sheetData>
    <row r="1" spans="1:8" ht="15.75" x14ac:dyDescent="0.25">
      <c r="A1" s="79" t="s">
        <v>128</v>
      </c>
      <c r="B1" s="79" t="s">
        <v>106</v>
      </c>
    </row>
    <row r="2" spans="1:8" x14ac:dyDescent="0.25">
      <c r="A2" s="80" t="str">
        <f>'Навчальний план 5-6 кл'!B3</f>
        <v>Українська мова</v>
      </c>
      <c r="B2" s="78" t="s">
        <v>107</v>
      </c>
      <c r="H2" s="2" t="s">
        <v>107</v>
      </c>
    </row>
    <row r="3" spans="1:8" ht="30" x14ac:dyDescent="0.25">
      <c r="A3" s="80" t="str">
        <f>'Навчальний план 5-6 кл'!B4</f>
        <v>Українська література</v>
      </c>
      <c r="B3" s="78" t="s">
        <v>110</v>
      </c>
      <c r="H3" s="2" t="s">
        <v>108</v>
      </c>
    </row>
    <row r="4" spans="1:8" x14ac:dyDescent="0.25">
      <c r="A4" s="80" t="str">
        <f>'Навчальний план 5-6 кл'!B5</f>
        <v>Зарубіжна література</v>
      </c>
      <c r="B4" s="78" t="s">
        <v>114</v>
      </c>
      <c r="H4" s="2" t="s">
        <v>109</v>
      </c>
    </row>
    <row r="5" spans="1:8" ht="26.45" customHeight="1" x14ac:dyDescent="0.25">
      <c r="A5" s="81" t="str">
        <f>IF('Навчальний план 5-6 кл'!A3="Інтегрований мовно-літературний курс","", IF('Навчальний план 5-6 кл'!A3=0,"",'Навчальний план 5-6 кл'!A3))</f>
        <v/>
      </c>
      <c r="B5" s="78"/>
      <c r="H5" s="2" t="s">
        <v>110</v>
      </c>
    </row>
    <row r="6" spans="1:8" x14ac:dyDescent="0.25">
      <c r="A6" s="81" t="str">
        <f>IF('Навчальний план 5-6 кл'!A3="Інтегрований курс літератур","",IF('Навчальний план 5-6 кл'!A3=0,"",'Навчальний план 5-6 кл'!A3))</f>
        <v/>
      </c>
      <c r="B6" s="78"/>
      <c r="H6" s="2" t="s">
        <v>111</v>
      </c>
    </row>
    <row r="7" spans="1:8" x14ac:dyDescent="0.25">
      <c r="A7" s="80" t="str">
        <f>'Навчальний план 5-6 кл'!B6</f>
        <v>Англійська мова</v>
      </c>
      <c r="B7" s="78" t="s">
        <v>118</v>
      </c>
      <c r="H7" s="2" t="s">
        <v>112</v>
      </c>
    </row>
    <row r="8" spans="1:8" x14ac:dyDescent="0.25">
      <c r="A8" s="80" t="str">
        <f>IF('Навчальний план 5-6 кл'!B7=0,"",'Навчальний план 5-6 кл'!B7)</f>
        <v/>
      </c>
      <c r="B8" s="78"/>
      <c r="H8" s="2" t="s">
        <v>113</v>
      </c>
    </row>
    <row r="9" spans="1:8" x14ac:dyDescent="0.25">
      <c r="A9" s="80" t="str">
        <f>'Навчальний план 5-6 кл'!B8</f>
        <v>Математика</v>
      </c>
      <c r="B9" s="78" t="s">
        <v>124</v>
      </c>
      <c r="H9" s="2" t="s">
        <v>114</v>
      </c>
    </row>
    <row r="10" spans="1:8" x14ac:dyDescent="0.25">
      <c r="A10" s="82" t="str">
        <f>'Навчальний план 5-6 кл'!A9</f>
        <v>Природничі науки</v>
      </c>
      <c r="B10" s="78" t="s">
        <v>133</v>
      </c>
      <c r="H10" s="2" t="s">
        <v>115</v>
      </c>
    </row>
    <row r="11" spans="1:8" ht="30" x14ac:dyDescent="0.25">
      <c r="A11" s="82" t="str">
        <f>'Навчальний план 5-6 кл'!A11</f>
        <v>Здоров'я, безпека та добробут</v>
      </c>
      <c r="B11" s="78" t="s">
        <v>138</v>
      </c>
      <c r="H11" s="2" t="s">
        <v>116</v>
      </c>
    </row>
    <row r="12" spans="1:8" x14ac:dyDescent="0.25">
      <c r="A12" s="81" t="str">
        <f>IF('Навчальний план 5-6 кл'!B12=0,"",'Навчальний план 5-6 кл'!B12)</f>
        <v>Етика</v>
      </c>
      <c r="B12" s="78" t="s">
        <v>141</v>
      </c>
      <c r="H12" s="2" t="s">
        <v>117</v>
      </c>
    </row>
    <row r="13" spans="1:8" x14ac:dyDescent="0.25">
      <c r="A13" s="80" t="str">
        <f>'Навчальний план 5-6 кл'!B13</f>
        <v/>
      </c>
      <c r="B13" s="78"/>
      <c r="H13" s="2" t="s">
        <v>118</v>
      </c>
    </row>
    <row r="14" spans="1:8" ht="30" x14ac:dyDescent="0.25">
      <c r="A14" s="81" t="str">
        <f>IF('Навчальний план 5-6 кл'!A13=0,"",'Навчальний план 5-6 кл'!A13)</f>
        <v>Україна і світ:вступ до історії та громадянської освіти</v>
      </c>
      <c r="B14" s="78" t="s">
        <v>152</v>
      </c>
      <c r="H14" s="2" t="s">
        <v>119</v>
      </c>
    </row>
    <row r="15" spans="1:8" x14ac:dyDescent="0.25">
      <c r="A15" s="80" t="str">
        <f>'Навчальний план 5-6 кл'!B15</f>
        <v>Інформатика</v>
      </c>
      <c r="B15" s="78" t="s">
        <v>158</v>
      </c>
      <c r="H15" s="2" t="s">
        <v>120</v>
      </c>
    </row>
    <row r="16" spans="1:8" x14ac:dyDescent="0.25">
      <c r="A16" s="80" t="str">
        <f>'Навчальний план 5-6 кл'!B16</f>
        <v>Технології</v>
      </c>
      <c r="B16" s="78" t="s">
        <v>162</v>
      </c>
      <c r="H16" s="2" t="s">
        <v>121</v>
      </c>
    </row>
    <row r="17" spans="1:8" x14ac:dyDescent="0.25">
      <c r="A17" s="80" t="str">
        <f>'Навчальний план 5-6 кл'!B17</f>
        <v/>
      </c>
      <c r="B17" s="78"/>
      <c r="H17" s="2" t="s">
        <v>122</v>
      </c>
    </row>
    <row r="18" spans="1:8" x14ac:dyDescent="0.25">
      <c r="A18" s="80" t="str">
        <f>'Навчальний план 5-6 кл'!B18</f>
        <v/>
      </c>
      <c r="B18" s="78" t="s">
        <v>168</v>
      </c>
      <c r="H18" s="2" t="s">
        <v>123</v>
      </c>
    </row>
    <row r="19" spans="1:8" x14ac:dyDescent="0.25">
      <c r="A19" s="81" t="str">
        <f>IF('Навчальний план 5-6 кл'!A17=0,"",'Навчальний план 5-6 кл'!A17)</f>
        <v>Мистецтво</v>
      </c>
      <c r="B19" s="78"/>
      <c r="H19" s="2" t="s">
        <v>124</v>
      </c>
    </row>
    <row r="20" spans="1:8" x14ac:dyDescent="0.25">
      <c r="A20" s="80" t="str">
        <f>'Навчальний план 5-6 кл'!B19</f>
        <v>Фізична культура</v>
      </c>
      <c r="B20" s="78" t="s">
        <v>169</v>
      </c>
      <c r="H20" s="2" t="s">
        <v>125</v>
      </c>
    </row>
    <row r="21" spans="1:8" x14ac:dyDescent="0.25">
      <c r="A21" s="80" t="str">
        <f>IF('Навчальний план 5-6 кл'!D23&gt;0,'Навчальний план 5-6 кл'!B23,"")</f>
        <v/>
      </c>
      <c r="B21" s="78"/>
      <c r="H21" s="2" t="s">
        <v>126</v>
      </c>
    </row>
    <row r="22" spans="1:8" x14ac:dyDescent="0.25">
      <c r="A22" s="80" t="str">
        <f>IF('Навчальний план 5-6 кл'!D24&gt;0,'Навчальний план 5-6 кл'!B24,"")</f>
        <v/>
      </c>
      <c r="B22" s="78"/>
      <c r="H22" s="2" t="s">
        <v>127</v>
      </c>
    </row>
    <row r="23" spans="1:8" x14ac:dyDescent="0.25">
      <c r="A23" s="80" t="str">
        <f>IF('Навчальний план 5-6 кл'!D25&gt;0,'Навчальний план 5-6 кл'!B25,"")</f>
        <v/>
      </c>
      <c r="B23" s="78"/>
      <c r="H23" s="2" t="s">
        <v>129</v>
      </c>
    </row>
    <row r="24" spans="1:8" x14ac:dyDescent="0.25">
      <c r="H24" s="2" t="s">
        <v>130</v>
      </c>
    </row>
    <row r="25" spans="1:8" x14ac:dyDescent="0.25">
      <c r="H25" s="2" t="s">
        <v>131</v>
      </c>
    </row>
    <row r="26" spans="1:8" x14ac:dyDescent="0.25">
      <c r="H26" s="2" t="s">
        <v>132</v>
      </c>
    </row>
    <row r="27" spans="1:8" x14ac:dyDescent="0.25">
      <c r="H27" s="2" t="s">
        <v>133</v>
      </c>
    </row>
    <row r="28" spans="1:8" x14ac:dyDescent="0.25">
      <c r="H28" s="2" t="s">
        <v>134</v>
      </c>
    </row>
    <row r="29" spans="1:8" x14ac:dyDescent="0.25">
      <c r="H29" s="2" t="s">
        <v>135</v>
      </c>
    </row>
    <row r="30" spans="1:8" x14ac:dyDescent="0.25">
      <c r="H30" s="2" t="s">
        <v>136</v>
      </c>
    </row>
    <row r="31" spans="1:8" x14ac:dyDescent="0.25">
      <c r="H31" s="2" t="s">
        <v>137</v>
      </c>
    </row>
    <row r="32" spans="1:8" x14ac:dyDescent="0.25">
      <c r="H32" s="2" t="s">
        <v>138</v>
      </c>
    </row>
    <row r="33" spans="8:8" x14ac:dyDescent="0.25">
      <c r="H33" s="2" t="s">
        <v>139</v>
      </c>
    </row>
    <row r="34" spans="8:8" x14ac:dyDescent="0.25">
      <c r="H34" s="2" t="s">
        <v>140</v>
      </c>
    </row>
    <row r="35" spans="8:8" x14ac:dyDescent="0.25">
      <c r="H35" s="2" t="s">
        <v>141</v>
      </c>
    </row>
    <row r="36" spans="8:8" x14ac:dyDescent="0.25">
      <c r="H36" s="2" t="s">
        <v>142</v>
      </c>
    </row>
    <row r="37" spans="8:8" x14ac:dyDescent="0.25">
      <c r="H37" s="2" t="s">
        <v>143</v>
      </c>
    </row>
    <row r="38" spans="8:8" x14ac:dyDescent="0.25">
      <c r="H38" s="2" t="s">
        <v>144</v>
      </c>
    </row>
    <row r="39" spans="8:8" x14ac:dyDescent="0.25">
      <c r="H39" s="2" t="s">
        <v>145</v>
      </c>
    </row>
    <row r="40" spans="8:8" x14ac:dyDescent="0.25">
      <c r="H40" s="2" t="s">
        <v>146</v>
      </c>
    </row>
    <row r="41" spans="8:8" x14ac:dyDescent="0.25">
      <c r="H41" s="2" t="s">
        <v>147</v>
      </c>
    </row>
    <row r="42" spans="8:8" x14ac:dyDescent="0.25">
      <c r="H42" s="2" t="s">
        <v>148</v>
      </c>
    </row>
    <row r="43" spans="8:8" x14ac:dyDescent="0.25">
      <c r="H43" s="2" t="s">
        <v>149</v>
      </c>
    </row>
    <row r="44" spans="8:8" x14ac:dyDescent="0.25">
      <c r="H44" s="2" t="s">
        <v>150</v>
      </c>
    </row>
    <row r="45" spans="8:8" x14ac:dyDescent="0.25">
      <c r="H45" s="2" t="s">
        <v>151</v>
      </c>
    </row>
    <row r="46" spans="8:8" x14ac:dyDescent="0.25">
      <c r="H46" s="2" t="s">
        <v>152</v>
      </c>
    </row>
    <row r="47" spans="8:8" x14ac:dyDescent="0.25">
      <c r="H47" s="2" t="s">
        <v>153</v>
      </c>
    </row>
    <row r="48" spans="8:8" x14ac:dyDescent="0.25">
      <c r="H48" s="2" t="s">
        <v>154</v>
      </c>
    </row>
    <row r="49" spans="8:8" x14ac:dyDescent="0.25">
      <c r="H49" s="2" t="s">
        <v>155</v>
      </c>
    </row>
    <row r="50" spans="8:8" x14ac:dyDescent="0.25">
      <c r="H50" s="2" t="s">
        <v>156</v>
      </c>
    </row>
    <row r="51" spans="8:8" x14ac:dyDescent="0.25">
      <c r="H51" s="2" t="s">
        <v>157</v>
      </c>
    </row>
    <row r="52" spans="8:8" x14ac:dyDescent="0.25">
      <c r="H52" s="2" t="s">
        <v>158</v>
      </c>
    </row>
    <row r="53" spans="8:8" x14ac:dyDescent="0.25">
      <c r="H53" s="2" t="s">
        <v>159</v>
      </c>
    </row>
    <row r="54" spans="8:8" x14ac:dyDescent="0.25">
      <c r="H54" s="2" t="s">
        <v>160</v>
      </c>
    </row>
    <row r="55" spans="8:8" x14ac:dyDescent="0.25">
      <c r="H55" s="2" t="s">
        <v>161</v>
      </c>
    </row>
    <row r="56" spans="8:8" x14ac:dyDescent="0.25">
      <c r="H56" s="2" t="s">
        <v>162</v>
      </c>
    </row>
    <row r="57" spans="8:8" x14ac:dyDescent="0.25">
      <c r="H57" s="2" t="s">
        <v>163</v>
      </c>
    </row>
    <row r="58" spans="8:8" x14ac:dyDescent="0.25">
      <c r="H58" s="2" t="s">
        <v>164</v>
      </c>
    </row>
    <row r="59" spans="8:8" x14ac:dyDescent="0.25">
      <c r="H59" s="2" t="s">
        <v>165</v>
      </c>
    </row>
    <row r="60" spans="8:8" x14ac:dyDescent="0.25">
      <c r="H60" s="2" t="s">
        <v>166</v>
      </c>
    </row>
    <row r="61" spans="8:8" x14ac:dyDescent="0.25">
      <c r="H61" s="2" t="s">
        <v>167</v>
      </c>
    </row>
    <row r="62" spans="8:8" x14ac:dyDescent="0.25">
      <c r="H62" s="2" t="s">
        <v>168</v>
      </c>
    </row>
    <row r="63" spans="8:8" x14ac:dyDescent="0.25">
      <c r="H63" s="2" t="s">
        <v>169</v>
      </c>
    </row>
    <row r="64" spans="8:8" x14ac:dyDescent="0.25">
      <c r="H64" s="2" t="s">
        <v>170</v>
      </c>
    </row>
    <row r="65" spans="8:8" x14ac:dyDescent="0.25">
      <c r="H65" s="2" t="s">
        <v>171</v>
      </c>
    </row>
    <row r="66" spans="8:8" x14ac:dyDescent="0.25">
      <c r="H66" s="2" t="s">
        <v>172</v>
      </c>
    </row>
  </sheetData>
  <sheetProtection algorithmName="SHA-512" hashValue="Ejxp79wp0JLQ5A9FUamb98shZ+MoDxDg8lJDGGGKdLpngWNuTBKhcgMns2kA6mh1aToBEkRFq/rGWTjpyVBafA==" saltValue="nvtDQRTleiSnichRkf5z5g==" spinCount="100000" sheet="1" objects="1" scenarios="1"/>
  <dataValidations count="21">
    <dataValidation type="list" allowBlank="1" showInputMessage="1" showErrorMessage="1" sqref="B2">
      <formula1>$H$2:$H$3</formula1>
    </dataValidation>
    <dataValidation type="list" allowBlank="1" showInputMessage="1" showErrorMessage="1" sqref="B3">
      <formula1>$H$4:$H$6</formula1>
    </dataValidation>
    <dataValidation type="list" allowBlank="1" showInputMessage="1" showErrorMessage="1" sqref="B4">
      <formula1>$H$7:$H$10</formula1>
    </dataValidation>
    <dataValidation type="list" allowBlank="1" showInputMessage="1" showErrorMessage="1" sqref="B5">
      <formula1>$H$11</formula1>
    </dataValidation>
    <dataValidation type="list" allowBlank="1" showInputMessage="1" showErrorMessage="1" sqref="B6">
      <formula1>$H$12</formula1>
    </dataValidation>
    <dataValidation type="list" allowBlank="1" showInputMessage="1" showErrorMessage="1" sqref="B7">
      <formula1>$H$13:$H$14</formula1>
    </dataValidation>
    <dataValidation type="list" allowBlank="1" showInputMessage="1" showErrorMessage="1" sqref="B8">
      <formula1>$H$15</formula1>
    </dataValidation>
    <dataValidation type="list" allowBlank="1" showInputMessage="1" showErrorMessage="1" sqref="B9">
      <formula1>$H$16:$H$22</formula1>
    </dataValidation>
    <dataValidation type="list" allowBlank="1" showInputMessage="1" showErrorMessage="1" sqref="B10">
      <formula1>$H$23:$H$28</formula1>
    </dataValidation>
    <dataValidation type="list" allowBlank="1" showInputMessage="1" showErrorMessage="1" sqref="B11">
      <formula1>$H$29:$H$33</formula1>
    </dataValidation>
    <dataValidation type="list" allowBlank="1" showInputMessage="1" showErrorMessage="1" sqref="B12">
      <formula1>$H$34:$H$38</formula1>
    </dataValidation>
    <dataValidation type="list" allowBlank="1" showInputMessage="1" showErrorMessage="1" sqref="B13">
      <formula1>$H$39:$H$42</formula1>
    </dataValidation>
    <dataValidation type="list" allowBlank="1" showInputMessage="1" showErrorMessage="1" sqref="B14">
      <formula1>$H$43:$H$47</formula1>
    </dataValidation>
    <dataValidation type="list" allowBlank="1" showInputMessage="1" showErrorMessage="1" sqref="B15">
      <formula1>$H$48:$H$53</formula1>
    </dataValidation>
    <dataValidation type="list" allowBlank="1" showInputMessage="1" showErrorMessage="1" sqref="B16">
      <formula1>$H$54:$H$57</formula1>
    </dataValidation>
    <dataValidation type="list" allowBlank="1" showInputMessage="1" showErrorMessage="1" sqref="B18">
      <formula1>$H$62</formula1>
    </dataValidation>
    <dataValidation type="list" allowBlank="1" showInputMessage="1" showErrorMessage="1" sqref="B19">
      <formula1>$H$58:$H$61</formula1>
    </dataValidation>
    <dataValidation type="list" allowBlank="1" showInputMessage="1" showErrorMessage="1" sqref="B20">
      <formula1>$H$63</formula1>
    </dataValidation>
    <dataValidation type="list" allowBlank="1" showInputMessage="1" showErrorMessage="1" sqref="B21">
      <formula1>$H$64</formula1>
    </dataValidation>
    <dataValidation type="list" allowBlank="1" showInputMessage="1" showErrorMessage="1" sqref="B22">
      <formula1>$H$65</formula1>
    </dataValidation>
    <dataValidation type="list" allowBlank="1" showInputMessage="1" showErrorMessage="1" sqref="B23">
      <formula1>$H$66</formula1>
    </dataValidation>
  </dataValidation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1</vt:i4>
      </vt:variant>
    </vt:vector>
  </HeadingPairs>
  <TitlesOfParts>
    <vt:vector size="7" baseType="lpstr">
      <vt:lpstr>Симулятор В. Карандія</vt:lpstr>
      <vt:lpstr>Обсяг навчального навантаження</vt:lpstr>
      <vt:lpstr>Навчальний план 5-6 кл</vt:lpstr>
      <vt:lpstr>Річний навчальний план 5</vt:lpstr>
      <vt:lpstr>Річний навчальний план 6</vt:lpstr>
      <vt:lpstr>Модельні програми 5-й клас</vt:lpstr>
      <vt:lpstr>Інтегрований_мовно_літературний_курс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2022-08-29T10:37:43Z</dcterms:modified>
</cp:coreProperties>
</file>