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heet" sheetId="1" r:id="rId1"/>
  </sheets>
  <definedNames>
    <definedName name="_xlnm._FilterDatabase" localSheetId="0" hidden="1">Sheet!$A$5:$BE$15</definedName>
  </definedNames>
  <calcPr calcId="124519"/>
  <fileRecoveryPr repairLoad="1"/>
</workbook>
</file>

<file path=xl/calcChain.xml><?xml version="1.0" encoding="utf-8"?>
<calcChain xmlns="http://schemas.openxmlformats.org/spreadsheetml/2006/main">
  <c r="AR61" i="1"/>
  <c r="B61"/>
  <c r="B60"/>
  <c r="B59"/>
  <c r="B58"/>
  <c r="B57"/>
  <c r="B56"/>
  <c r="B55"/>
  <c r="B54"/>
  <c r="B53"/>
  <c r="B52"/>
  <c r="B51"/>
  <c r="AR50"/>
  <c r="B50"/>
  <c r="AR49"/>
  <c r="B49"/>
  <c r="B48"/>
  <c r="B47"/>
  <c r="B46"/>
  <c r="B45"/>
  <c r="AR44"/>
  <c r="B44"/>
  <c r="B43"/>
  <c r="B42"/>
  <c r="AR41"/>
  <c r="B41"/>
  <c r="B40"/>
  <c r="AR39"/>
  <c r="B39"/>
  <c r="B38"/>
  <c r="B37"/>
  <c r="AR36"/>
  <c r="B36"/>
  <c r="B35"/>
  <c r="B34"/>
  <c r="B33"/>
  <c r="B32"/>
  <c r="B31"/>
  <c r="AR30"/>
  <c r="B30"/>
  <c r="B29"/>
  <c r="B28"/>
  <c r="B27"/>
  <c r="AR26"/>
  <c r="B26"/>
  <c r="B25"/>
  <c r="B24"/>
  <c r="B23"/>
  <c r="B22"/>
  <c r="B21"/>
  <c r="B20"/>
  <c r="AR19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<sst xmlns="http://schemas.openxmlformats.org/spreadsheetml/2006/main" count="1600" uniqueCount="352">
  <si>
    <t>% зниження</t>
  </si>
  <si>
    <t>+38034303500</t>
  </si>
  <si>
    <t>+380503747022</t>
  </si>
  <si>
    <t>+380503846389</t>
  </si>
  <si>
    <t>+380506586564</t>
  </si>
  <si>
    <t>+380508530444</t>
  </si>
  <si>
    <t>+380577770277</t>
  </si>
  <si>
    <t>+380629331276</t>
  </si>
  <si>
    <t>+380629332593</t>
  </si>
  <si>
    <t>+380629333086</t>
  </si>
  <si>
    <t>+380629336287</t>
  </si>
  <si>
    <t>+380629348540</t>
  </si>
  <si>
    <t>+380629409311</t>
  </si>
  <si>
    <t>+380629410816</t>
  </si>
  <si>
    <t>+380629415915</t>
  </si>
  <si>
    <t>+380629513228</t>
  </si>
  <si>
    <t>+380629528592</t>
  </si>
  <si>
    <t>+380629569464</t>
  </si>
  <si>
    <t>+380629588499</t>
  </si>
  <si>
    <t>+380660147845</t>
  </si>
  <si>
    <t>+380671404784</t>
  </si>
  <si>
    <t>+380672549118</t>
  </si>
  <si>
    <t>+380674567380</t>
  </si>
  <si>
    <t>+380674952536</t>
  </si>
  <si>
    <t>+380676757807</t>
  </si>
  <si>
    <t>+380677589533</t>
  </si>
  <si>
    <t>+380681830566</t>
  </si>
  <si>
    <t>+380683910504</t>
  </si>
  <si>
    <t>+380953231626,+380685420158</t>
  </si>
  <si>
    <t>+380965234067</t>
  </si>
  <si>
    <t>+380965822987</t>
  </si>
  <si>
    <t>+380967434266</t>
  </si>
  <si>
    <t>+380974180852</t>
  </si>
  <si>
    <t>+380983151910</t>
  </si>
  <si>
    <t>+380985726947</t>
  </si>
  <si>
    <t>0 (0)</t>
  </si>
  <si>
    <t>00131268</t>
  </si>
  <si>
    <t>01558922</t>
  </si>
  <si>
    <t>03361508</t>
  </si>
  <si>
    <t>03361845</t>
  </si>
  <si>
    <t>05480826</t>
  </si>
  <si>
    <t>0562</t>
  </si>
  <si>
    <t>09310000-5 Електрична енергія</t>
  </si>
  <si>
    <t>09320000-8 Пара, гаряча вода та пов’язана продукція</t>
  </si>
  <si>
    <t>1 (0)</t>
  </si>
  <si>
    <t>1 (1)</t>
  </si>
  <si>
    <t>112</t>
  </si>
  <si>
    <t>156/МСП</t>
  </si>
  <si>
    <t>16027</t>
  </si>
  <si>
    <t>2 (0)</t>
  </si>
  <si>
    <t>217/МЦЗ</t>
  </si>
  <si>
    <t>2196121593</t>
  </si>
  <si>
    <t>22810000-1 Паперові чи картонні реєстраційні журнали</t>
  </si>
  <si>
    <t>23031138</t>
  </si>
  <si>
    <t>2372221549</t>
  </si>
  <si>
    <t>24155204</t>
  </si>
  <si>
    <t>24327645</t>
  </si>
  <si>
    <t>24450000-3 Агрохімічна продукція</t>
  </si>
  <si>
    <t>26154203</t>
  </si>
  <si>
    <t>2755803590</t>
  </si>
  <si>
    <t>2907212739</t>
  </si>
  <si>
    <t>3018024773</t>
  </si>
  <si>
    <t>30210000-4 Машини для обробки даних (апаратна частина)</t>
  </si>
  <si>
    <t>3056804619</t>
  </si>
  <si>
    <t>3062803319</t>
  </si>
  <si>
    <t>30922538</t>
  </si>
  <si>
    <t>32164402</t>
  </si>
  <si>
    <t>32318370</t>
  </si>
  <si>
    <t>33600000-6 Фармацевтична продукція</t>
  </si>
  <si>
    <t>33760279</t>
  </si>
  <si>
    <t>34573966</t>
  </si>
  <si>
    <t>35110000-8 Протипожежне, рятувальне та захисне обладнання</t>
  </si>
  <si>
    <t>35856569</t>
  </si>
  <si>
    <t>36842495</t>
  </si>
  <si>
    <t>37</t>
  </si>
  <si>
    <t>37 ВШ</t>
  </si>
  <si>
    <t>37 ВШ Б</t>
  </si>
  <si>
    <t>37-</t>
  </si>
  <si>
    <t>37-с</t>
  </si>
  <si>
    <t>37/1</t>
  </si>
  <si>
    <t>37/ВШ</t>
  </si>
  <si>
    <t>37/ВШ/Б</t>
  </si>
  <si>
    <t>37/Ш</t>
  </si>
  <si>
    <t>37/ш/1</t>
  </si>
  <si>
    <t>37530000-2 Вироби для парків розваг, настільних або кімнатних ігор</t>
  </si>
  <si>
    <t>380629450473</t>
  </si>
  <si>
    <t>380964827178, 380964827178</t>
  </si>
  <si>
    <t>380965234067, 380965234067</t>
  </si>
  <si>
    <t>380969671669, 380969671669</t>
  </si>
  <si>
    <t>38516299</t>
  </si>
  <si>
    <t>39150000-8 Меблі та приспособи різні</t>
  </si>
  <si>
    <t>39710000-2 Електричні побутові прилади</t>
  </si>
  <si>
    <t>40109084</t>
  </si>
  <si>
    <t>40196287</t>
  </si>
  <si>
    <t>40376840</t>
  </si>
  <si>
    <t>407-Ш37</t>
  </si>
  <si>
    <t>41110000-3 Питна вода</t>
  </si>
  <si>
    <t>42086719</t>
  </si>
  <si>
    <t>42186354</t>
  </si>
  <si>
    <t>42756734</t>
  </si>
  <si>
    <t>448</t>
  </si>
  <si>
    <t>44810000-1 Фарби</t>
  </si>
  <si>
    <t>45220000-5 Інженерні та будівельні роботи</t>
  </si>
  <si>
    <t>45310000-3 Електромонтажні роботи</t>
  </si>
  <si>
    <t>45343100-4 Роботи із забезпечення вогнезахисту</t>
  </si>
  <si>
    <t>45440000-3 Фарбування та скління</t>
  </si>
  <si>
    <t>4561</t>
  </si>
  <si>
    <t>50410000-2 Послуги з ремонту і технічного обслуговування вимірювальних, випробувальних і контрольних приладів</t>
  </si>
  <si>
    <t>51610000-1 Послуги зі встановлення комп’ютерної техніки та обладнання для обробки інформації</t>
  </si>
  <si>
    <t>55320000-9 Послуги з організації харчування</t>
  </si>
  <si>
    <t>55510000-8 Послуги їдалень</t>
  </si>
  <si>
    <t>57/ЦВВ</t>
  </si>
  <si>
    <t>57/ЦВС</t>
  </si>
  <si>
    <t>5912</t>
  </si>
  <si>
    <t>60/МЦЗ</t>
  </si>
  <si>
    <t>65110000-7 Розподіл води</t>
  </si>
  <si>
    <t>65310000-9 Розподіл електричної енергії</t>
  </si>
  <si>
    <t>71/Ш37</t>
  </si>
  <si>
    <t>71620000-0 Аналітичні послуги</t>
  </si>
  <si>
    <t>72710000-0 Послуги у сфері локальних мереж</t>
  </si>
  <si>
    <t>759</t>
  </si>
  <si>
    <t>760</t>
  </si>
  <si>
    <t>77310000-6 Послуги з озеленення територій та утримання зелених насаджень</t>
  </si>
  <si>
    <t>79710000-4 Охоронні послуги</t>
  </si>
  <si>
    <t>80510000-2 Послуги з професійної підготовки спеціалістів</t>
  </si>
  <si>
    <t>80520000-5 Навчальні засоби</t>
  </si>
  <si>
    <t>85110000-3 Послуги лікувальних закладів та супутні послуги</t>
  </si>
  <si>
    <t>90430000-0 Послуги з відведення стічних вод</t>
  </si>
  <si>
    <t>90510000-5 Утилізація/видалення сміття та поводження зі сміттям</t>
  </si>
  <si>
    <t>90910000-9 Послуги з прибирання</t>
  </si>
  <si>
    <t>90920000-2 Послуги із санітарно-гігієнічної обробки приміщень</t>
  </si>
  <si>
    <t>Pitanietender@gmail.com</t>
  </si>
  <si>
    <t>UAH</t>
  </si>
  <si>
    <t>achobur@yahoo.com</t>
  </si>
  <si>
    <t>andrij011283@rambler.ru</t>
  </si>
  <si>
    <t>fopsidletskiy1@gmail.com</t>
  </si>
  <si>
    <t>info@format-tv.net</t>
  </si>
  <si>
    <t>office@kus.com.ua</t>
  </si>
  <si>
    <t>report.zakupki@prom.ua</t>
  </si>
  <si>
    <t>stoik.servis@gmail.com</t>
  </si>
  <si>
    <t>strelecpuh64@gmail.com</t>
  </si>
  <si>
    <t>tender.pl_111@ukr.net</t>
  </si>
  <si>
    <t>tender@farbex.com.ua</t>
  </si>
  <si>
    <t>ukr.viktoria@ukr.net</t>
  </si>
  <si>
    <t>ukrosvita.nova@gmail.com</t>
  </si>
  <si>
    <t>vik-xxi-vek@ukr.net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</si>
  <si>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</si>
  <si>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</si>
  <si>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</si>
  <si>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</si>
  <si>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АКЦІОНЕРНЕ ТОВАРИСТВО "ДТЕК ДОНЕЦЬКІ ЕЛЕКТРОМЕРЕЖІ"</t>
  </si>
  <si>
    <t>Агрохімічна продукція</t>
  </si>
  <si>
    <t>Аміак розчин 10% ; Ацетилсаліциловая кислота табл.0,5г; Беластезин табл.; анальгін табл,0,5г; Борної кислоти р-н спирт 3%; Зелен.брил.р-р ; валеріана табл.; діазолін драже 0,05г; йоду р-н спиртовий 5%; зубні краплі 10мл; корвалол краплі 25мл; нафтизин 0,5%; парацетамол табл 0,2г; перекис водню р-н; панадол табл.вкиті обол.; папазол табл.; панкреатин табл.; сульфацил натрію краплі очні; цитрамон-В табл.; Фестал НЕО табл.; адреналін р-н д/ін 0,18%; анальгін р-н д/ін 500мг; димедрол р-н д/ін 10мг.; кордіамін р-н д/ін.25%; кофеїн-бензонат NA табл.0,2мг; магнію сульфат 250мг/мг 5мл.; натрію хлорид р-н д/ін.0,9%; еуфілін р-н д/ін 20мг/мл 5мл; етанол р-н д/зовн.заст.96%; вугля катбоактив табл.0,25г; бесалол таб №6</t>
  </si>
  <si>
    <t>Було викладено невірно техничну документацію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</si>
  <si>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</si>
  <si>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</si>
  <si>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</si>
  <si>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</si>
  <si>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</t>
  </si>
  <si>
    <t>Відсутнє</t>
  </si>
  <si>
    <t>ГОРДІЄНКО ОЛЕНА ПЕТРІВНА</t>
  </si>
  <si>
    <t>ДРИГА ОЛЕКСАНДР ВІКТОРОВИЧ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</si>
  <si>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</si>
  <si>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</si>
  <si>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</si>
  <si>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</si>
  <si>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</si>
  <si>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</si>
  <si>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Дератизація; Дезінсекція</t>
  </si>
  <si>
    <t>Договір діє до:</t>
  </si>
  <si>
    <t>Допорогова закупівля</t>
  </si>
  <si>
    <t>ЕЦП/КЕП</t>
  </si>
  <si>
    <t>Електрична енергія</t>
  </si>
  <si>
    <t xml:space="preserve">Електрична енергія	</t>
  </si>
  <si>
    <t>Електронна пошта переможця тендеру</t>
  </si>
  <si>
    <t>ЖУКАЛІН ЛЕОНІД ДМИТРОВИЧ</t>
  </si>
  <si>
    <t>Жукалін Леонід Дмитрович</t>
  </si>
  <si>
    <t>З ПДВ</t>
  </si>
  <si>
    <t>Звіт про укладений договір</t>
  </si>
  <si>
    <t>Звіт створено 29 травня о 14:28 з використанням http://zakupki.prom.ua</t>
  </si>
  <si>
    <t>Звітувати про виконання</t>
  </si>
  <si>
    <t>КОМУНАЛЬНА УСТАНОВА "МАРІУПОЛЬСЬКА МІСЬКА ЛІКАРНЯ №9-МЕДИКО-САНІТАРНА ЧАСТИНА ПРАЦІВНИКІВ ДЕПАРТАМЕНТУ МОРСЬКОГО ФЛОТУ"</t>
  </si>
  <si>
    <t>КОМУНАЛЬНЕ КОМЕРЦІЙНЕ ПІДПРИЄМСТВО МАРІУПОЛЬСЬКОЇ МІСЬКОЇ РАДИ "МАРІУПОЛЬТЕПЛОМЕРЕЖА"</t>
  </si>
  <si>
    <t>КОМУНАЛЬНЕ ПІДПРИЄМСТВО  "ПИТАНИЕ"</t>
  </si>
  <si>
    <t>КОМУНАЛЬНЕ ПІДПРИЄМСТВО "КОМУНАЛЬНИК"</t>
  </si>
  <si>
    <t>КОМУНАЛЬНЕ ПІДПРИЄМСТВО "МАРІУПОЛЬСЬКЕ ВИРОБНИЧЕ УПРАВЛІННЯ ВОДОПРОВІДНО-КАНАЛІЗАЦІЙНОГО ГОСПОДАРСТВА"</t>
  </si>
  <si>
    <t>КОМУНАЛЬНЕ ПІДПРИЄМСТВО "ПИТАНИЕ"</t>
  </si>
  <si>
    <t>КОМУНАЛЬНЕ ПІДПРИЄМСТВО "УЧБОВО-КОНСУЛЬТАЦІЙНИЙ ЦЕНТР"</t>
  </si>
  <si>
    <t>КП "Маріупольське ВУВКГ"</t>
  </si>
  <si>
    <t>Класифікатор</t>
  </si>
  <si>
    <t>Класний журнал 1-4 кл.; Класний журнал 5-11кл; Журнал план. та обліку роботи гуртка; Журнал групи продовженого дня; Особова справа учня</t>
  </si>
  <si>
    <t>Комплект електричних побутових приладів для оснащення ресурсної кімнати</t>
  </si>
  <si>
    <t>Комплект електричних побутових приладів для оснащення ресурсної кімнати (міський бюджет)</t>
  </si>
  <si>
    <t>Комплект меблів для оснащення ресурсної кімнати</t>
  </si>
  <si>
    <t>Комплект меблів для оснащення ресурсної кімнати_( Кошти міського бюджету)</t>
  </si>
  <si>
    <t>Комунальне Підприємство "Питание"</t>
  </si>
  <si>
    <t>Комунальний заклад "Маріупольська загальноосвітня школа І-ІІІ ступенів № 37 Маріупольської міської ради Донецької області"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</si>
  <si>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</si>
  <si>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</si>
  <si>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</si>
  <si>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</si>
  <si>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МАРІУПОЛЬСЬКЕ КОМУНАЛЬНЕ ПІДПРИЄМСТВО ЗЕЛЕНОГО БУДІВНИЦТВА</t>
  </si>
  <si>
    <t>МАРІУПОЛЬСЬКИЙ МІЖРАЙОННИЙ ВІДДІЛ УПРАВЛІННЯ ПОЛІЦІЇ ОХОРОНИ В ДОНЕЦЬКІЙ ОБЛАСТІ</t>
  </si>
  <si>
    <t>Машини для обробки даних (апаратна частина)</t>
  </si>
  <si>
    <t>Монтаж протипожежних дверей</t>
  </si>
  <si>
    <t>Монтаж протипожежних дверей( інженерні та будівельні роботи)</t>
  </si>
  <si>
    <t>Мої дії</t>
  </si>
  <si>
    <t>НАВЧАЛЬНО-МЕТОДИЧНИЙ ЦЕНТР ЦИВІЛЬНОГО ЗАХИСТУ ТА БЕЗПЕКИ ЖИТТЄДІЯЛЬНОСТІ ДОНЕЦЬКОЇ ОБЛАСТІ</t>
  </si>
  <si>
    <t>Навчання з питань цивільного захисту (ДК 021: 2015 80520000-5 навчальні засоби)</t>
  </si>
  <si>
    <t>Навчання з питань цивільного захисту (ДК 021:2015 80520000-5 навчальні засоби)</t>
  </si>
  <si>
    <t>Навчання з питань цивільного захисту за 18-годинною програмою</t>
  </si>
  <si>
    <t>Навчання посадових осіб з цивільного захисту та безпеки життєдіяльності</t>
  </si>
  <si>
    <t>Надання послуг  з поводження з побутовими відходами(з вивезення побутових відходів)</t>
  </si>
  <si>
    <t>Назва потенційного переможця (з найменшою ціною)</t>
  </si>
  <si>
    <t>Наталья Симченко</t>
  </si>
  <si>
    <t>Немає лотів</t>
  </si>
  <si>
    <t>Нецінові критерії</t>
  </si>
  <si>
    <t>Номер договору</t>
  </si>
  <si>
    <t>Ні</t>
  </si>
  <si>
    <t>Обладнання для ресурсної кімнати</t>
  </si>
  <si>
    <t>Одиниця виміру</t>
  </si>
  <si>
    <t>Організатор</t>
  </si>
  <si>
    <t>Організатор закупівлі</t>
  </si>
  <si>
    <t>Основний контакт</t>
  </si>
  <si>
    <t>Охоронні послуги ДК 021:2015-79710000-4Охоронні послуги</t>
  </si>
  <si>
    <t>Охоронні послугі</t>
  </si>
  <si>
    <t>Очікувана вартість закупівлі</t>
  </si>
  <si>
    <t>Очікувана вартість лота</t>
  </si>
  <si>
    <t>Очікувана вартість, одиниця</t>
  </si>
  <si>
    <t>ПОСЛУГИ ЛІКУВАЛЬНИХ ЗАКЛАДІВ</t>
  </si>
  <si>
    <t>Паперові чи картонні реєстраційні журнали</t>
  </si>
  <si>
    <t>Паперові чи картонні реєстраційні журнали( класні журнали для 1-4кл та 5-11кл)</t>
  </si>
  <si>
    <t>Переговорна процедура</t>
  </si>
  <si>
    <t>Переговорна процедура, скорочена</t>
  </si>
  <si>
    <t>Питна вода</t>
  </si>
  <si>
    <t xml:space="preserve">Питна вода </t>
  </si>
  <si>
    <t>Питна вода   ДК 021:2015:41110000-3 питна вода</t>
  </si>
  <si>
    <t>Питна вода ДК 021:2015:41110000-3 питна вода</t>
  </si>
  <si>
    <t>Посилання на редукціон</t>
  </si>
  <si>
    <t>Послуги  з організації харчування код ДК 21:2015 55320000-9 Послуги з організації харчування</t>
  </si>
  <si>
    <t>Послуги Їдалень -за кодом ДК 021-2015-55510000-8</t>
  </si>
  <si>
    <t>Послуги Їдалень -за кодом ДК 021-2015-55510000-8  Меню 1 - 18516 одиниц. Меню 2 - 485 одиниц</t>
  </si>
  <si>
    <t>Послуги з компенсації перетікань реактивної  електричної  енергії (послуги з розподілу ( передачі)  електричної енергії)</t>
  </si>
  <si>
    <t>Послуги з надання пакетів оновлень програмного комплексу "КУРС"</t>
  </si>
  <si>
    <t>Послуги з надання пакетів оновлень програмного комплексу "КУРС"(ДК 021:2015:71620000-0  "Аналітичні послуги"</t>
  </si>
  <si>
    <t>Послуги з озеленення територій та утимання зелених насаджень</t>
  </si>
  <si>
    <t>Послуги з озеленення територій та утримання зелених насаджень</t>
  </si>
  <si>
    <t>Послуги з озеленення територій та утримання зелених насаджень(послуги зі звалювання,обрізування дерев та викошування газону)</t>
  </si>
  <si>
    <t>Послуги з організації харчування ДК 021:2015-55320000-9</t>
  </si>
  <si>
    <t>Послуги з організації харчування за кодом ДК 021:2015 55320000-9 Послуги з організації харчування Меню 1; Послуги з організації харчування за кодом ДК 021:2015 55320000-9 Послуги з організації харчування Меню 2</t>
  </si>
  <si>
    <t>Послуги з організації харчування за кодом ДК 021:2015 55320000-9 Послуги з організації харчування.  Меню №1</t>
  </si>
  <si>
    <t>Послуги з організації харчування за кодом ДК 21:2015 55320000-9 Послуги з організації харчування (меню 1-15811 одиниць,меню 2- 1025одиниць)</t>
  </si>
  <si>
    <t>Послуги з організації харчування за кодом ДК 21:2015 55320000-9 Послуги з організації харчування. Меню 1; Послуги з організації харчування за кодом ДК 21:2015 55320000-9 Послуги з організації харчування Меню 2</t>
  </si>
  <si>
    <t>Послуги з організації хпрчування за кодом ДК 021:2015-55320000-9-Послуги з організації хпрчування</t>
  </si>
  <si>
    <t>Послуги з організації хпрчування за кодом ДК 021:2015-55320000-9-Послуги з організації хпрчування.                          Меню1-15811 одиниць. Меню 2 - 1025 одиниць</t>
  </si>
  <si>
    <t>Послуги з прибирання ( послуги з утримання територій прилеглих до учбових навчально-виховних закладів)</t>
  </si>
  <si>
    <t>Послуги з прибирання -( послуги з утримання територій прилеглих до учбових навчально-виховних закладів)</t>
  </si>
  <si>
    <t>Послуги з професійної підготовки спеціалістів</t>
  </si>
  <si>
    <t xml:space="preserve">Послуги з ремонту і технічного обслуговування вимірювальних,випробувальних і контрольних приладів ( Перезарядка вогнегасників) </t>
  </si>
  <si>
    <t>Послуги з ремонту і технічного обслуговування вимірювальних,випробувальних і контрольних приладів ( Перезарядка вогнегасників)  Міський бюджет</t>
  </si>
  <si>
    <t>Послуги зі встановлення комп'ютерної техніки та обладнання для обробки інформації(Встановлення та підключення проекторів)</t>
  </si>
  <si>
    <t>Послуги зі встановлення комп'ютерної техніки та обладнання для обробки інформації(Встановлення та підключення проекторів) (Джерело фінансування -кошти міського бюджету)</t>
  </si>
  <si>
    <t>Послуги по санітарно-гігієнічній обробки приміщень</t>
  </si>
  <si>
    <t>Послуги у сфері локальних мереж</t>
  </si>
  <si>
    <t>Послуги у сфері локальних мереж (Кошти міського бюджету)</t>
  </si>
  <si>
    <t>Постачання теплової енергії (09320000-8 Пара, гаряча вода та пов’язана продукція )</t>
  </si>
  <si>
    <t>Поточний ремонт приміщення спортивного залу (заміна освітлювальних пристроїв з частковою заміною електричних мереж)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</si>
  <si>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</si>
  <si>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</si>
  <si>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</si>
  <si>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</si>
  <si>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Проведення вогнезахисної обробки дерев'яних конструкцій горища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</si>
  <si>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</si>
  <si>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</si>
  <si>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Протипожежне,рятувальне та захисне обладнання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</si>
  <si>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</si>
  <si>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</si>
  <si>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</si>
  <si>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</si>
  <si>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</si>
  <si>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</si>
  <si>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</si>
  <si>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</si>
  <si>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"ВП "ПОЛІСАН"</t>
  </si>
  <si>
    <t>ТОВ "ЗЕВС ЛМ"</t>
  </si>
  <si>
    <t>ТОВ "СТОИК-СЕРВІС"</t>
  </si>
  <si>
    <t>ТОВ "ТВП "ФОРМАТ"</t>
  </si>
  <si>
    <t>ТОВ "УКРАЇНСЬКЕ НАВЧАННЯ"</t>
  </si>
  <si>
    <t>ТОВ ФІРМА "КАСКАД"</t>
  </si>
  <si>
    <t>ТОВАРИСТВО З ОБМЕЖЕНОЮ ВІДПОВІДАЛЬНІСТЮ "ДОНЕЦЬКІ ЕНЕРГЕТИЧНІ ПОСЛУГИ"</t>
  </si>
  <si>
    <t>ТОВАРИСТВО З ОБМЕЖЕНОЮ ВІДПОВІДАЛЬНІСТЮ "НОВІ ЗНАННЯ"</t>
  </si>
  <si>
    <t>ТОВАРИСТВО З ОБМЕЖЕНОЮ ВІДПОВІДАЛЬНІСТЮ "ПЕРША МАРІУПОЛЬСЬКА СОЦІАЛЬНА АПТЕКА"</t>
  </si>
  <si>
    <t>ТОВАРИСТВО З ОБМЕЖЕНОЮ ВІДПОВІДАЛЬНІСТЮ "ПЛОТ"</t>
  </si>
  <si>
    <t>ТОВАРИСТВО З ОБМЕЖЕНОЮ ВІДПОВІДАЛЬНІСТЮ "САНПРОФ"</t>
  </si>
  <si>
    <t>ТОВАРИСТВО З ОБМЕЖЕНОЮ ВІДПОВІДАЛЬНІСТЮ "СКАНДІК ТЕХНОТРЕЙД"</t>
  </si>
  <si>
    <t>Так</t>
  </si>
  <si>
    <t>Тип процедури</t>
  </si>
  <si>
    <t>Товариство з обмеженою відповідальністю "ВІК-ХХІ ВІК"</t>
  </si>
  <si>
    <t>У зв’язку з періодом закінчення оскарження по даному учаснику неможливо повернути учасника на кваліфікацію</t>
  </si>
  <si>
    <t>У технічній документації не було вказано назву вогнезахисного засобу якім раннє проводилися роботи.</t>
  </si>
  <si>
    <t>Узагальнена назва закупівлі</t>
  </si>
  <si>
    <t>Укладення договору до:</t>
  </si>
  <si>
    <t>Укладення договору з:</t>
  </si>
  <si>
    <t>Утилізація сміття та поводження зі сміттям</t>
  </si>
  <si>
    <t>ФОП "СІДЛЕЦЬКИЙ АНДРІЙ ВАЛЕРІЙОВИЧ"</t>
  </si>
  <si>
    <t>ФОП "ФЕДОРЕНКО СЕРГІЙ ІВАНОВИЧ"</t>
  </si>
  <si>
    <t>ФОП "ЧОБУР ОЛЕКСІЙ ВОЛОДИМИРОВИЧ"</t>
  </si>
  <si>
    <t>ФОП Дьяченко Олексій Валерійович</t>
  </si>
  <si>
    <t>ФОП МЕЛЬНИЧЕНКО ВІТАЛІЙ ВОЛОДИМИРОВИЧ</t>
  </si>
  <si>
    <t>Фактичний переможець</t>
  </si>
  <si>
    <t>Фарба в асортименті</t>
  </si>
  <si>
    <t>Фармацевтична продукція</t>
  </si>
  <si>
    <t>Фінасування закупівлі відбувається із видатків на інклюзівну школу. Придбання електричних приладів не може саме,фінансуватися за ці видатки.Закупівля скасовано через відсутність фінансування.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</si>
  <si>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</si>
  <si>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</si>
  <si>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</si>
  <si>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в зв'язку з відсутністю фінансування</t>
  </si>
  <si>
    <t>гігакалорія</t>
  </si>
  <si>
    <t>завершено</t>
  </si>
  <si>
    <t>закупівля не відбулась</t>
  </si>
  <si>
    <t>комплект</t>
  </si>
  <si>
    <t>кіловар-година</t>
  </si>
  <si>
    <t>кіловат-година</t>
  </si>
  <si>
    <t>кілограм</t>
  </si>
  <si>
    <t>кілька позицій</t>
  </si>
  <si>
    <t>літр</t>
  </si>
  <si>
    <t>метр квадратний</t>
  </si>
  <si>
    <t>метр кубічний</t>
  </si>
  <si>
    <t>не указано</t>
  </si>
  <si>
    <t>одиниця</t>
  </si>
  <si>
    <t>очікує підпису</t>
  </si>
  <si>
    <t>послуга</t>
  </si>
  <si>
    <t>послуги водовідведення</t>
  </si>
  <si>
    <t xml:space="preserve">послуги водовідведення </t>
  </si>
  <si>
    <t>послуги з утримання територій прилеглих до учбових навчально-виховних закладів</t>
  </si>
  <si>
    <t>послуги з централізованого водовідведення (90430000-0 – Послуги з відведення стічних вод)</t>
  </si>
  <si>
    <t>послуги з централізованого водопостачання (65110000-7 - розподіл води)</t>
  </si>
  <si>
    <t>пропозиції розглянуті</t>
  </si>
  <si>
    <t>підписано</t>
  </si>
  <si>
    <t>розподіл води</t>
  </si>
  <si>
    <t>скасована</t>
  </si>
  <si>
    <t>теплова енергія</t>
  </si>
  <si>
    <t>тех.помилка</t>
  </si>
  <si>
    <t>через виявлені порушення законодавства з питань публічних закупівель</t>
  </si>
  <si>
    <t>штука</t>
  </si>
  <si>
    <t>№</t>
  </si>
  <si>
    <t>№37</t>
  </si>
  <si>
    <t>№37/Ш</t>
  </si>
  <si>
    <t>№57/ЦВВ</t>
  </si>
  <si>
    <t>№57/ЦВС</t>
  </si>
  <si>
    <t>№7-Ш37</t>
  </si>
  <si>
    <t>№8-Ш37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</si>
</sst>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15355330" TargetMode="External"/><Relationship Id="rId18" Type="http://schemas.openxmlformats.org/officeDocument/2006/relationships/hyperlink" Target="https://my.zakupki.prom.ua/remote/dispatcher/state_purchase_view/15469438" TargetMode="External"/><Relationship Id="rId26" Type="http://schemas.openxmlformats.org/officeDocument/2006/relationships/hyperlink" Target="https://auction.openprocurement.org/tenders/f117d488f9d442d5a17c1f6487335756" TargetMode="External"/><Relationship Id="rId39" Type="http://schemas.openxmlformats.org/officeDocument/2006/relationships/hyperlink" Target="https://my.zakupki.prom.ua/remote/dispatcher/state_purchase_view/10566278" TargetMode="External"/><Relationship Id="rId21" Type="http://schemas.openxmlformats.org/officeDocument/2006/relationships/hyperlink" Target="https://auction.openprocurement.org/tenders/07d957073735465b929b0bd80d18f693" TargetMode="External"/><Relationship Id="rId34" Type="http://schemas.openxmlformats.org/officeDocument/2006/relationships/hyperlink" Target="https://my.zakupki.prom.ua/remote/dispatcher/state_purchase_view/11164268" TargetMode="External"/><Relationship Id="rId42" Type="http://schemas.openxmlformats.org/officeDocument/2006/relationships/hyperlink" Target="https://my.zakupki.prom.ua/remote/dispatcher/state_purchase_view/16515437" TargetMode="External"/><Relationship Id="rId47" Type="http://schemas.openxmlformats.org/officeDocument/2006/relationships/hyperlink" Target="https://my.zakupki.prom.ua/remote/dispatcher/state_purchase_view/14315376" TargetMode="External"/><Relationship Id="rId50" Type="http://schemas.openxmlformats.org/officeDocument/2006/relationships/hyperlink" Target="https://my.zakupki.prom.ua/remote/dispatcher/state_purchase_view/14499082" TargetMode="External"/><Relationship Id="rId55" Type="http://schemas.openxmlformats.org/officeDocument/2006/relationships/hyperlink" Target="https://auction.openprocurement.org/tenders/086d4b433d664dd5b3705a21b2a2e379" TargetMode="External"/><Relationship Id="rId63" Type="http://schemas.openxmlformats.org/officeDocument/2006/relationships/hyperlink" Target="https://my.zakupki.prom.ua/remote/dispatcher/state_purchase_view/10251812" TargetMode="External"/><Relationship Id="rId7" Type="http://schemas.openxmlformats.org/officeDocument/2006/relationships/hyperlink" Target="https://my.zakupki.prom.ua/remote/dispatcher/state_purchase_view/13378563" TargetMode="External"/><Relationship Id="rId2" Type="http://schemas.openxmlformats.org/officeDocument/2006/relationships/hyperlink" Target="https://my.zakupki.prom.ua/remote/dispatcher/state_purchase_view/11642341" TargetMode="External"/><Relationship Id="rId16" Type="http://schemas.openxmlformats.org/officeDocument/2006/relationships/hyperlink" Target="https://my.zakupki.prom.ua/remote/dispatcher/state_purchase_view/15415395" TargetMode="External"/><Relationship Id="rId29" Type="http://schemas.openxmlformats.org/officeDocument/2006/relationships/hyperlink" Target="mailto:report.zakupki@prom.ua" TargetMode="External"/><Relationship Id="rId1" Type="http://schemas.openxmlformats.org/officeDocument/2006/relationships/hyperlink" Target="https://my.zakupki.prom.ua/remote/dispatcher/state_purchase_view/12035205" TargetMode="External"/><Relationship Id="rId6" Type="http://schemas.openxmlformats.org/officeDocument/2006/relationships/hyperlink" Target="https://my.zakupki.prom.ua/remote/dispatcher/state_purchase_view/12185786" TargetMode="External"/><Relationship Id="rId11" Type="http://schemas.openxmlformats.org/officeDocument/2006/relationships/hyperlink" Target="https://my.zakupki.prom.ua/remote/dispatcher/state_purchase_view/15258485" TargetMode="External"/><Relationship Id="rId24" Type="http://schemas.openxmlformats.org/officeDocument/2006/relationships/hyperlink" Target="https://auction.openprocurement.org/tenders/6639651811f546d1ab18c9cb9ea202de" TargetMode="External"/><Relationship Id="rId32" Type="http://schemas.openxmlformats.org/officeDocument/2006/relationships/hyperlink" Target="https://my.zakupki.prom.ua/remote/dispatcher/state_purchase_view/10897057" TargetMode="External"/><Relationship Id="rId37" Type="http://schemas.openxmlformats.org/officeDocument/2006/relationships/hyperlink" Target="https://my.zakupki.prom.ua/remote/dispatcher/state_purchase_view/11075082" TargetMode="External"/><Relationship Id="rId40" Type="http://schemas.openxmlformats.org/officeDocument/2006/relationships/hyperlink" Target="https://my.zakupki.prom.ua/remote/dispatcher/state_purchase_view/16814636" TargetMode="External"/><Relationship Id="rId45" Type="http://schemas.openxmlformats.org/officeDocument/2006/relationships/hyperlink" Target="https://my.zakupki.prom.ua/remote/dispatcher/state_purchase_view/13961180" TargetMode="External"/><Relationship Id="rId53" Type="http://schemas.openxmlformats.org/officeDocument/2006/relationships/hyperlink" Target="https://my.zakupki.prom.ua/remote/dispatcher/state_purchase_view/14660120" TargetMode="External"/><Relationship Id="rId58" Type="http://schemas.openxmlformats.org/officeDocument/2006/relationships/hyperlink" Target="https://my.zakupki.prom.ua/remote/dispatcher/state_purchase_view/9663800" TargetMode="External"/><Relationship Id="rId66" Type="http://schemas.openxmlformats.org/officeDocument/2006/relationships/hyperlink" Target="https://my.zakupki.prom.ua/remote/dispatcher/state_purchase_view/9825238" TargetMode="External"/><Relationship Id="rId5" Type="http://schemas.openxmlformats.org/officeDocument/2006/relationships/hyperlink" Target="https://my.zakupki.prom.ua/remote/dispatcher/state_purchase_view/12200818" TargetMode="External"/><Relationship Id="rId15" Type="http://schemas.openxmlformats.org/officeDocument/2006/relationships/hyperlink" Target="https://my.zakupki.prom.ua/remote/dispatcher/state_purchase_view/15417830" TargetMode="External"/><Relationship Id="rId23" Type="http://schemas.openxmlformats.org/officeDocument/2006/relationships/hyperlink" Target="https://auction.openprocurement.org/tenders/289b5948711c47bf99ff5c94a489ba5d" TargetMode="External"/><Relationship Id="rId28" Type="http://schemas.openxmlformats.org/officeDocument/2006/relationships/hyperlink" Target="https://my.zakupki.prom.ua/remote/dispatcher/state_purchase_view/9387864" TargetMode="External"/><Relationship Id="rId36" Type="http://schemas.openxmlformats.org/officeDocument/2006/relationships/hyperlink" Target="https://my.zakupki.prom.ua/remote/dispatcher/state_purchase_view/10992820" TargetMode="External"/><Relationship Id="rId49" Type="http://schemas.openxmlformats.org/officeDocument/2006/relationships/hyperlink" Target="https://my.zakupki.prom.ua/remote/dispatcher/state_purchase_view/14481757" TargetMode="External"/><Relationship Id="rId57" Type="http://schemas.openxmlformats.org/officeDocument/2006/relationships/hyperlink" Target="https://auction.openprocurement.org/tenders/1d01f70a4f7e43ca9b64a9d2084a3680" TargetMode="External"/><Relationship Id="rId61" Type="http://schemas.openxmlformats.org/officeDocument/2006/relationships/hyperlink" Target="https://my.zakupki.prom.ua/remote/dispatcher/state_purchase_view/9868697" TargetMode="External"/><Relationship Id="rId10" Type="http://schemas.openxmlformats.org/officeDocument/2006/relationships/hyperlink" Target="https://my.zakupki.prom.ua/remote/dispatcher/state_purchase_view/12545308" TargetMode="External"/><Relationship Id="rId19" Type="http://schemas.openxmlformats.org/officeDocument/2006/relationships/hyperlink" Target="https://my.zakupki.prom.ua/remote/dispatcher/state_purchase_view/15255926" TargetMode="External"/><Relationship Id="rId31" Type="http://schemas.openxmlformats.org/officeDocument/2006/relationships/hyperlink" Target="https://my.zakupki.prom.ua/remote/dispatcher/state_purchase_view/10993908" TargetMode="External"/><Relationship Id="rId44" Type="http://schemas.openxmlformats.org/officeDocument/2006/relationships/hyperlink" Target="https://my.zakupki.prom.ua/remote/dispatcher/state_purchase_view/13884952" TargetMode="External"/><Relationship Id="rId52" Type="http://schemas.openxmlformats.org/officeDocument/2006/relationships/hyperlink" Target="https://my.zakupki.prom.ua/remote/dispatcher/state_purchase_view/14659353" TargetMode="External"/><Relationship Id="rId60" Type="http://schemas.openxmlformats.org/officeDocument/2006/relationships/hyperlink" Target="https://my.zakupki.prom.ua/remote/dispatcher/state_purchase_view/10124610" TargetMode="External"/><Relationship Id="rId65" Type="http://schemas.openxmlformats.org/officeDocument/2006/relationships/hyperlink" Target="https://my.zakupki.prom.ua/remote/dispatcher/state_purchase_view/9741925" TargetMode="External"/><Relationship Id="rId4" Type="http://schemas.openxmlformats.org/officeDocument/2006/relationships/hyperlink" Target="https://my.zakupki.prom.ua/remote/dispatcher/state_purchase_view/12339100" TargetMode="External"/><Relationship Id="rId9" Type="http://schemas.openxmlformats.org/officeDocument/2006/relationships/hyperlink" Target="https://my.zakupki.prom.ua/remote/dispatcher/state_purchase_view/12788261" TargetMode="External"/><Relationship Id="rId14" Type="http://schemas.openxmlformats.org/officeDocument/2006/relationships/hyperlink" Target="https://my.zakupki.prom.ua/remote/dispatcher/state_purchase_view/15328899" TargetMode="External"/><Relationship Id="rId22" Type="http://schemas.openxmlformats.org/officeDocument/2006/relationships/hyperlink" Target="https://auction.openprocurement.org/tenders/d6ce4ac47b1942289a3bbbdfd0c5ea00" TargetMode="External"/><Relationship Id="rId27" Type="http://schemas.openxmlformats.org/officeDocument/2006/relationships/hyperlink" Target="https://my.zakupki.prom.ua/remote/dispatcher/state_purchase_view/9054760" TargetMode="External"/><Relationship Id="rId30" Type="http://schemas.openxmlformats.org/officeDocument/2006/relationships/hyperlink" Target="https://my.zakupki.prom.ua/remote/dispatcher/state_purchase_view/10937525" TargetMode="External"/><Relationship Id="rId35" Type="http://schemas.openxmlformats.org/officeDocument/2006/relationships/hyperlink" Target="https://my.zakupki.prom.ua/remote/dispatcher/state_purchase_view/11462264" TargetMode="External"/><Relationship Id="rId43" Type="http://schemas.openxmlformats.org/officeDocument/2006/relationships/hyperlink" Target="https://my.zakupki.prom.ua/remote/dispatcher/state_purchase_view/16392525" TargetMode="External"/><Relationship Id="rId48" Type="http://schemas.openxmlformats.org/officeDocument/2006/relationships/hyperlink" Target="https://my.zakupki.prom.ua/remote/dispatcher/state_purchase_view/14325936" TargetMode="External"/><Relationship Id="rId56" Type="http://schemas.openxmlformats.org/officeDocument/2006/relationships/hyperlink" Target="https://auction.openprocurement.org/tenders/b307941d87a44dcaa79aa3e6a2980500" TargetMode="External"/><Relationship Id="rId64" Type="http://schemas.openxmlformats.org/officeDocument/2006/relationships/hyperlink" Target="https://my.zakupki.prom.ua/remote/dispatcher/state_purchase_view/9742520" TargetMode="External"/><Relationship Id="rId8" Type="http://schemas.openxmlformats.org/officeDocument/2006/relationships/hyperlink" Target="https://my.zakupki.prom.ua/remote/dispatcher/state_purchase_view/13119464" TargetMode="External"/><Relationship Id="rId51" Type="http://schemas.openxmlformats.org/officeDocument/2006/relationships/hyperlink" Target="https://my.zakupki.prom.ua/remote/dispatcher/state_purchase_view/14556335" TargetMode="External"/><Relationship Id="rId3" Type="http://schemas.openxmlformats.org/officeDocument/2006/relationships/hyperlink" Target="https://my.zakupki.prom.ua/remote/dispatcher/state_purchase_view/12367528" TargetMode="External"/><Relationship Id="rId12" Type="http://schemas.openxmlformats.org/officeDocument/2006/relationships/hyperlink" Target="https://my.zakupki.prom.ua/remote/dispatcher/state_purchase_view/15257503" TargetMode="External"/><Relationship Id="rId17" Type="http://schemas.openxmlformats.org/officeDocument/2006/relationships/hyperlink" Target="https://my.zakupki.prom.ua/remote/dispatcher/state_purchase_view/16296327" TargetMode="External"/><Relationship Id="rId25" Type="http://schemas.openxmlformats.org/officeDocument/2006/relationships/hyperlink" Target="https://auction.openprocurement.org/tenders/4ab76a4dad244d2ea499e7d354df147d" TargetMode="External"/><Relationship Id="rId33" Type="http://schemas.openxmlformats.org/officeDocument/2006/relationships/hyperlink" Target="https://my.zakupki.prom.ua/remote/dispatcher/state_purchase_view/10916336" TargetMode="External"/><Relationship Id="rId38" Type="http://schemas.openxmlformats.org/officeDocument/2006/relationships/hyperlink" Target="https://my.zakupki.prom.ua/remote/dispatcher/state_purchase_view/10435734" TargetMode="External"/><Relationship Id="rId46" Type="http://schemas.openxmlformats.org/officeDocument/2006/relationships/hyperlink" Target="https://my.zakupki.prom.ua/remote/dispatcher/state_purchase_view/14123172" TargetMode="External"/><Relationship Id="rId59" Type="http://schemas.openxmlformats.org/officeDocument/2006/relationships/hyperlink" Target="https://my.zakupki.prom.ua/remote/dispatcher/state_purchase_view/9641445" TargetMode="External"/><Relationship Id="rId67" Type="http://schemas.openxmlformats.org/officeDocument/2006/relationships/hyperlink" Target="https://my.zakupki.prom.ua/remote/dispatcher/state_purchase_view/9824614" TargetMode="External"/><Relationship Id="rId20" Type="http://schemas.openxmlformats.org/officeDocument/2006/relationships/hyperlink" Target="https://my.zakupki.prom.ua/remote/dispatcher/state_purchase_view/14799128" TargetMode="External"/><Relationship Id="rId41" Type="http://schemas.openxmlformats.org/officeDocument/2006/relationships/hyperlink" Target="https://my.zakupki.prom.ua/remote/dispatcher/state_purchase_view/16561087" TargetMode="External"/><Relationship Id="rId54" Type="http://schemas.openxmlformats.org/officeDocument/2006/relationships/hyperlink" Target="https://auction.openprocurement.org/tenders/84a13c997d944aa29af8dcdcb07cd6f3" TargetMode="External"/><Relationship Id="rId62" Type="http://schemas.openxmlformats.org/officeDocument/2006/relationships/hyperlink" Target="https://my.zakupki.prom.ua/remote/dispatcher/state_purchase_view/10407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workbookViewId="0">
      <pane ySplit="5" topLeftCell="A6" activePane="bottomLeft" state="frozen"/>
      <selection pane="bottomLeft" activeCell="AR62" sqref="AR62:AY133"/>
    </sheetView>
  </sheetViews>
  <sheetFormatPr defaultColWidth="11.42578125" defaultRowHeight="1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</cols>
  <sheetData>
    <row r="1" spans="1:57">
      <c r="A1" s="1" t="s">
        <v>313</v>
      </c>
    </row>
    <row r="2" spans="1:57">
      <c r="A2" s="2" t="s">
        <v>138</v>
      </c>
    </row>
    <row r="4" spans="1:57">
      <c r="A4" s="1" t="s">
        <v>275</v>
      </c>
    </row>
    <row r="5" spans="1:57" ht="153.75">
      <c r="A5" s="3" t="s">
        <v>345</v>
      </c>
      <c r="B5" s="3" t="s">
        <v>148</v>
      </c>
      <c r="C5" s="3" t="s">
        <v>149</v>
      </c>
      <c r="D5" s="3" t="s">
        <v>300</v>
      </c>
      <c r="E5" s="3" t="s">
        <v>267</v>
      </c>
      <c r="F5" s="3" t="s">
        <v>189</v>
      </c>
      <c r="G5" s="3" t="s">
        <v>296</v>
      </c>
      <c r="H5" s="3" t="s">
        <v>171</v>
      </c>
      <c r="I5" s="3" t="s">
        <v>221</v>
      </c>
      <c r="J5" s="3" t="s">
        <v>146</v>
      </c>
      <c r="K5" s="3" t="s">
        <v>222</v>
      </c>
      <c r="L5" s="3" t="s">
        <v>223</v>
      </c>
      <c r="M5" s="3" t="s">
        <v>156</v>
      </c>
      <c r="N5" s="3" t="s">
        <v>157</v>
      </c>
      <c r="O5" s="3" t="s">
        <v>155</v>
      </c>
      <c r="P5" s="3" t="s">
        <v>164</v>
      </c>
      <c r="Q5" s="3" t="s">
        <v>167</v>
      </c>
      <c r="R5" s="3" t="s">
        <v>166</v>
      </c>
      <c r="S5" s="3" t="s">
        <v>269</v>
      </c>
      <c r="T5" s="3" t="s">
        <v>268</v>
      </c>
      <c r="U5" s="3" t="s">
        <v>162</v>
      </c>
      <c r="V5" s="3" t="s">
        <v>200</v>
      </c>
      <c r="W5" s="3" t="s">
        <v>226</v>
      </c>
      <c r="X5" s="3" t="s">
        <v>227</v>
      </c>
      <c r="Y5" s="3" t="s">
        <v>199</v>
      </c>
      <c r="Z5" s="3" t="s">
        <v>228</v>
      </c>
      <c r="AA5" s="3" t="s">
        <v>220</v>
      </c>
      <c r="AB5" s="3" t="s">
        <v>198</v>
      </c>
      <c r="AC5" s="3" t="s">
        <v>154</v>
      </c>
      <c r="AD5" s="3" t="s">
        <v>177</v>
      </c>
      <c r="AE5" s="3" t="s">
        <v>280</v>
      </c>
      <c r="AF5" s="3" t="s">
        <v>216</v>
      </c>
      <c r="AG5" s="3" t="s">
        <v>272</v>
      </c>
      <c r="AH5" s="3" t="s">
        <v>273</v>
      </c>
      <c r="AI5" s="3" t="s">
        <v>213</v>
      </c>
      <c r="AJ5" s="3" t="s">
        <v>281</v>
      </c>
      <c r="AK5" s="3" t="s">
        <v>0</v>
      </c>
      <c r="AL5" s="3" t="s">
        <v>309</v>
      </c>
      <c r="AM5" s="3" t="s">
        <v>147</v>
      </c>
      <c r="AN5" s="3" t="s">
        <v>174</v>
      </c>
      <c r="AO5" s="3" t="s">
        <v>197</v>
      </c>
      <c r="AP5" s="3" t="s">
        <v>281</v>
      </c>
      <c r="AQ5" s="3" t="s">
        <v>0</v>
      </c>
      <c r="AR5" s="3" t="s">
        <v>238</v>
      </c>
      <c r="AS5" s="3" t="s">
        <v>165</v>
      </c>
      <c r="AT5" s="3" t="s">
        <v>302</v>
      </c>
      <c r="AU5" s="3" t="s">
        <v>301</v>
      </c>
      <c r="AV5" s="3" t="s">
        <v>276</v>
      </c>
      <c r="AW5" s="3" t="s">
        <v>163</v>
      </c>
      <c r="AX5" s="3" t="s">
        <v>217</v>
      </c>
      <c r="AY5" s="3" t="s">
        <v>282</v>
      </c>
      <c r="AZ5" s="3" t="s">
        <v>279</v>
      </c>
      <c r="BA5" s="3" t="s">
        <v>278</v>
      </c>
      <c r="BB5" s="3" t="s">
        <v>169</v>
      </c>
      <c r="BC5" s="3" t="s">
        <v>277</v>
      </c>
      <c r="BD5" s="3" t="s">
        <v>270</v>
      </c>
      <c r="BE5" s="3" t="s">
        <v>206</v>
      </c>
    </row>
    <row r="6" spans="1:57">
      <c r="A6" s="4">
        <v>1</v>
      </c>
      <c r="B6" s="2" t="str">
        <f>HYPERLINK("https://my.zakupki.prom.ua/remote/dispatcher/state_purchase_view/16814636", "UA-2020-05-22-002678-c")</f>
        <v>UA-2020-05-22-002678-c</v>
      </c>
      <c r="C6" s="2" t="s">
        <v>215</v>
      </c>
      <c r="D6" s="1" t="s">
        <v>230</v>
      </c>
      <c r="E6" s="1" t="s">
        <v>190</v>
      </c>
      <c r="F6" s="1" t="s">
        <v>52</v>
      </c>
      <c r="G6" s="1" t="s">
        <v>178</v>
      </c>
      <c r="H6" s="1" t="s">
        <v>295</v>
      </c>
      <c r="I6" s="1" t="s">
        <v>196</v>
      </c>
      <c r="J6" s="1" t="s">
        <v>53</v>
      </c>
      <c r="K6" s="1" t="s">
        <v>214</v>
      </c>
      <c r="L6" s="1" t="s">
        <v>214</v>
      </c>
      <c r="M6" s="1" t="s">
        <v>35</v>
      </c>
      <c r="N6" s="1" t="s">
        <v>35</v>
      </c>
      <c r="O6" s="1" t="s">
        <v>35</v>
      </c>
      <c r="P6" s="5">
        <v>43973</v>
      </c>
      <c r="Q6" s="1"/>
      <c r="R6" s="1"/>
      <c r="S6" s="1"/>
      <c r="T6" s="1"/>
      <c r="U6" s="1" t="s">
        <v>314</v>
      </c>
      <c r="V6" s="4">
        <v>1</v>
      </c>
      <c r="W6" s="6">
        <v>1078</v>
      </c>
      <c r="X6" s="1" t="s">
        <v>215</v>
      </c>
      <c r="Y6" s="1" t="s">
        <v>324</v>
      </c>
      <c r="Z6" s="1" t="s">
        <v>324</v>
      </c>
      <c r="AA6" s="1" t="s">
        <v>324</v>
      </c>
      <c r="AB6" s="1" t="s">
        <v>328</v>
      </c>
      <c r="AC6" s="1" t="s">
        <v>132</v>
      </c>
      <c r="AD6" s="1" t="s">
        <v>295</v>
      </c>
      <c r="AE6" s="1" t="s">
        <v>159</v>
      </c>
      <c r="AF6" s="1" t="s">
        <v>218</v>
      </c>
      <c r="AG6" s="6">
        <v>1078</v>
      </c>
      <c r="AH6" s="1" t="s">
        <v>324</v>
      </c>
      <c r="AI6" s="1"/>
      <c r="AJ6" s="1"/>
      <c r="AK6" s="1"/>
      <c r="AL6" s="1" t="s">
        <v>175</v>
      </c>
      <c r="AM6" s="1" t="s">
        <v>51</v>
      </c>
      <c r="AN6" s="1"/>
      <c r="AO6" s="1" t="s">
        <v>34</v>
      </c>
      <c r="AP6" s="1"/>
      <c r="AQ6" s="1"/>
      <c r="AR6" s="2"/>
      <c r="AS6" s="1"/>
      <c r="AT6" s="1"/>
      <c r="AU6" s="1"/>
      <c r="AV6" s="1" t="s">
        <v>318</v>
      </c>
      <c r="AW6" s="7">
        <v>43973.52385015638</v>
      </c>
      <c r="AX6" s="1" t="s">
        <v>74</v>
      </c>
      <c r="AY6" s="6">
        <v>1078</v>
      </c>
      <c r="AZ6" s="1"/>
      <c r="BA6" s="5">
        <v>44072</v>
      </c>
      <c r="BB6" s="7">
        <v>44196</v>
      </c>
      <c r="BC6" s="1" t="s">
        <v>338</v>
      </c>
      <c r="BD6" s="1"/>
      <c r="BE6" s="1"/>
    </row>
    <row r="7" spans="1:57">
      <c r="A7" s="4">
        <v>2</v>
      </c>
      <c r="B7" s="2" t="str">
        <f>HYPERLINK("https://my.zakupki.prom.ua/remote/dispatcher/state_purchase_view/16561087", "UA-2020-05-06-000974-b")</f>
        <v>UA-2020-05-06-000974-b</v>
      </c>
      <c r="C7" s="2" t="s">
        <v>215</v>
      </c>
      <c r="D7" s="1" t="s">
        <v>266</v>
      </c>
      <c r="E7" s="1" t="s">
        <v>266</v>
      </c>
      <c r="F7" s="1" t="s">
        <v>103</v>
      </c>
      <c r="G7" s="1" t="s">
        <v>170</v>
      </c>
      <c r="H7" s="1" t="s">
        <v>295</v>
      </c>
      <c r="I7" s="1" t="s">
        <v>196</v>
      </c>
      <c r="J7" s="1" t="s">
        <v>53</v>
      </c>
      <c r="K7" s="1" t="s">
        <v>214</v>
      </c>
      <c r="L7" s="1" t="s">
        <v>214</v>
      </c>
      <c r="M7" s="1" t="s">
        <v>35</v>
      </c>
      <c r="N7" s="1" t="s">
        <v>35</v>
      </c>
      <c r="O7" s="1" t="s">
        <v>45</v>
      </c>
      <c r="P7" s="5">
        <v>43957</v>
      </c>
      <c r="Q7" s="5">
        <v>43957</v>
      </c>
      <c r="R7" s="5">
        <v>43964</v>
      </c>
      <c r="S7" s="5">
        <v>43964</v>
      </c>
      <c r="T7" s="5">
        <v>43969</v>
      </c>
      <c r="U7" s="1" t="s">
        <v>315</v>
      </c>
      <c r="V7" s="4">
        <v>1</v>
      </c>
      <c r="W7" s="6">
        <v>19500</v>
      </c>
      <c r="X7" s="1" t="s">
        <v>215</v>
      </c>
      <c r="Y7" s="4">
        <v>1</v>
      </c>
      <c r="Z7" s="6">
        <v>19500</v>
      </c>
      <c r="AA7" s="1" t="s">
        <v>331</v>
      </c>
      <c r="AB7" s="6">
        <v>195</v>
      </c>
      <c r="AC7" s="1" t="s">
        <v>132</v>
      </c>
      <c r="AD7" s="1" t="s">
        <v>295</v>
      </c>
      <c r="AE7" s="1" t="s">
        <v>159</v>
      </c>
      <c r="AF7" s="1" t="s">
        <v>218</v>
      </c>
      <c r="AG7" s="6">
        <v>19459.75</v>
      </c>
      <c r="AH7" s="6">
        <v>19459.75</v>
      </c>
      <c r="AI7" s="1" t="s">
        <v>285</v>
      </c>
      <c r="AJ7" s="6">
        <v>40.25</v>
      </c>
      <c r="AK7" s="6">
        <v>2.0641025641025641E-3</v>
      </c>
      <c r="AL7" s="1" t="s">
        <v>285</v>
      </c>
      <c r="AM7" s="1" t="s">
        <v>99</v>
      </c>
      <c r="AN7" s="1" t="s">
        <v>139</v>
      </c>
      <c r="AO7" s="1" t="s">
        <v>86</v>
      </c>
      <c r="AP7" s="6">
        <v>40.25</v>
      </c>
      <c r="AQ7" s="6">
        <v>2.0641025641025641E-3</v>
      </c>
      <c r="AR7" s="2"/>
      <c r="AS7" s="7">
        <v>43970.543664048702</v>
      </c>
      <c r="AT7" s="5">
        <v>43972</v>
      </c>
      <c r="AU7" s="5">
        <v>43994</v>
      </c>
      <c r="AV7" s="1" t="s">
        <v>337</v>
      </c>
      <c r="AW7" s="1"/>
      <c r="AX7" s="1"/>
      <c r="AY7" s="6">
        <v>19459.75</v>
      </c>
      <c r="AZ7" s="1"/>
      <c r="BA7" s="5">
        <v>44104</v>
      </c>
      <c r="BB7" s="1"/>
      <c r="BC7" s="1" t="s">
        <v>330</v>
      </c>
      <c r="BD7" s="1"/>
      <c r="BE7" s="1"/>
    </row>
    <row r="8" spans="1:57">
      <c r="A8" s="4">
        <v>3</v>
      </c>
      <c r="B8" s="2" t="str">
        <f>HYPERLINK("https://my.zakupki.prom.ua/remote/dispatcher/state_purchase_view/16515437", "UA-2020-04-30-000676-b")</f>
        <v>UA-2020-04-30-000676-b</v>
      </c>
      <c r="C8" s="2" t="s">
        <v>215</v>
      </c>
      <c r="D8" s="1" t="s">
        <v>212</v>
      </c>
      <c r="E8" s="1" t="s">
        <v>212</v>
      </c>
      <c r="F8" s="1" t="s">
        <v>128</v>
      </c>
      <c r="G8" s="1" t="s">
        <v>178</v>
      </c>
      <c r="H8" s="1" t="s">
        <v>295</v>
      </c>
      <c r="I8" s="1" t="s">
        <v>196</v>
      </c>
      <c r="J8" s="1" t="s">
        <v>53</v>
      </c>
      <c r="K8" s="1" t="s">
        <v>214</v>
      </c>
      <c r="L8" s="1" t="s">
        <v>214</v>
      </c>
      <c r="M8" s="1" t="s">
        <v>35</v>
      </c>
      <c r="N8" s="1" t="s">
        <v>35</v>
      </c>
      <c r="O8" s="1" t="s">
        <v>35</v>
      </c>
      <c r="P8" s="5">
        <v>43951</v>
      </c>
      <c r="Q8" s="1"/>
      <c r="R8" s="1"/>
      <c r="S8" s="1"/>
      <c r="T8" s="1"/>
      <c r="U8" s="1" t="s">
        <v>314</v>
      </c>
      <c r="V8" s="4">
        <v>1</v>
      </c>
      <c r="W8" s="6">
        <v>5190.24</v>
      </c>
      <c r="X8" s="1" t="s">
        <v>215</v>
      </c>
      <c r="Y8" s="4">
        <v>1</v>
      </c>
      <c r="Z8" s="6">
        <v>5190.24</v>
      </c>
      <c r="AA8" s="1" t="s">
        <v>331</v>
      </c>
      <c r="AB8" s="1" t="s">
        <v>328</v>
      </c>
      <c r="AC8" s="1" t="s">
        <v>132</v>
      </c>
      <c r="AD8" s="1" t="s">
        <v>295</v>
      </c>
      <c r="AE8" s="1" t="s">
        <v>159</v>
      </c>
      <c r="AF8" s="1" t="s">
        <v>218</v>
      </c>
      <c r="AG8" s="6">
        <v>5190.24</v>
      </c>
      <c r="AH8" s="6">
        <v>5190.24</v>
      </c>
      <c r="AI8" s="1"/>
      <c r="AJ8" s="1"/>
      <c r="AK8" s="1"/>
      <c r="AL8" s="1" t="s">
        <v>184</v>
      </c>
      <c r="AM8" s="1" t="s">
        <v>66</v>
      </c>
      <c r="AN8" s="1"/>
      <c r="AO8" s="1" t="s">
        <v>14</v>
      </c>
      <c r="AP8" s="1"/>
      <c r="AQ8" s="1"/>
      <c r="AR8" s="2"/>
      <c r="AS8" s="1"/>
      <c r="AT8" s="1"/>
      <c r="AU8" s="1"/>
      <c r="AV8" s="1" t="s">
        <v>318</v>
      </c>
      <c r="AW8" s="7">
        <v>43951.473778422282</v>
      </c>
      <c r="AX8" s="1" t="s">
        <v>121</v>
      </c>
      <c r="AY8" s="6">
        <v>5190.24</v>
      </c>
      <c r="AZ8" s="5">
        <v>43951</v>
      </c>
      <c r="BA8" s="5">
        <v>44196</v>
      </c>
      <c r="BB8" s="7">
        <v>44196</v>
      </c>
      <c r="BC8" s="1" t="s">
        <v>338</v>
      </c>
      <c r="BD8" s="1"/>
      <c r="BE8" s="1"/>
    </row>
    <row r="9" spans="1:57">
      <c r="A9" s="4">
        <v>4</v>
      </c>
      <c r="B9" s="2" t="str">
        <f>HYPERLINK("https://my.zakupki.prom.ua/remote/dispatcher/state_purchase_view/16392525", "UA-2020-04-17-005780-b")</f>
        <v>UA-2020-04-17-005780-b</v>
      </c>
      <c r="C9" s="2" t="s">
        <v>215</v>
      </c>
      <c r="D9" s="1" t="s">
        <v>172</v>
      </c>
      <c r="E9" s="1" t="s">
        <v>172</v>
      </c>
      <c r="F9" s="1" t="s">
        <v>42</v>
      </c>
      <c r="G9" s="1" t="s">
        <v>178</v>
      </c>
      <c r="H9" s="1" t="s">
        <v>295</v>
      </c>
      <c r="I9" s="1" t="s">
        <v>196</v>
      </c>
      <c r="J9" s="1" t="s">
        <v>53</v>
      </c>
      <c r="K9" s="1" t="s">
        <v>214</v>
      </c>
      <c r="L9" s="1" t="s">
        <v>214</v>
      </c>
      <c r="M9" s="1" t="s">
        <v>35</v>
      </c>
      <c r="N9" s="1" t="s">
        <v>35</v>
      </c>
      <c r="O9" s="1" t="s">
        <v>35</v>
      </c>
      <c r="P9" s="5">
        <v>43938</v>
      </c>
      <c r="Q9" s="1"/>
      <c r="R9" s="1"/>
      <c r="S9" s="1"/>
      <c r="T9" s="1"/>
      <c r="U9" s="1" t="s">
        <v>314</v>
      </c>
      <c r="V9" s="4">
        <v>1</v>
      </c>
      <c r="W9" s="6">
        <v>9751.7999999999993</v>
      </c>
      <c r="X9" s="1" t="s">
        <v>215</v>
      </c>
      <c r="Y9" s="4">
        <v>1407</v>
      </c>
      <c r="Z9" s="6">
        <v>6.93</v>
      </c>
      <c r="AA9" s="1" t="s">
        <v>322</v>
      </c>
      <c r="AB9" s="1" t="s">
        <v>328</v>
      </c>
      <c r="AC9" s="1" t="s">
        <v>132</v>
      </c>
      <c r="AD9" s="1" t="s">
        <v>295</v>
      </c>
      <c r="AE9" s="1" t="s">
        <v>159</v>
      </c>
      <c r="AF9" s="1" t="s">
        <v>218</v>
      </c>
      <c r="AG9" s="6">
        <v>9751.7999999999993</v>
      </c>
      <c r="AH9" s="6">
        <v>6.9309168443496798</v>
      </c>
      <c r="AI9" s="1"/>
      <c r="AJ9" s="1"/>
      <c r="AK9" s="1"/>
      <c r="AL9" s="1" t="s">
        <v>289</v>
      </c>
      <c r="AM9" s="1" t="s">
        <v>97</v>
      </c>
      <c r="AN9" s="1"/>
      <c r="AO9" s="1" t="s">
        <v>17</v>
      </c>
      <c r="AP9" s="1"/>
      <c r="AQ9" s="1"/>
      <c r="AR9" s="2"/>
      <c r="AS9" s="1"/>
      <c r="AT9" s="1"/>
      <c r="AU9" s="1"/>
      <c r="AV9" s="1" t="s">
        <v>318</v>
      </c>
      <c r="AW9" s="7">
        <v>43938.566818571097</v>
      </c>
      <c r="AX9" s="1" t="s">
        <v>100</v>
      </c>
      <c r="AY9" s="6">
        <v>9751.7999999999993</v>
      </c>
      <c r="AZ9" s="1"/>
      <c r="BA9" s="5">
        <v>44196</v>
      </c>
      <c r="BB9" s="7">
        <v>44196</v>
      </c>
      <c r="BC9" s="1" t="s">
        <v>338</v>
      </c>
      <c r="BD9" s="1"/>
      <c r="BE9" s="1"/>
    </row>
    <row r="10" spans="1:57">
      <c r="A10" s="4">
        <v>5</v>
      </c>
      <c r="B10" s="2" t="str">
        <f>HYPERLINK("https://my.zakupki.prom.ua/remote/dispatcher/state_purchase_view/16296327", "UA-2020-04-15-003702-b")</f>
        <v>UA-2020-04-15-003702-b</v>
      </c>
      <c r="C10" s="2" t="s">
        <v>215</v>
      </c>
      <c r="D10" s="1" t="s">
        <v>246</v>
      </c>
      <c r="E10" s="1" t="s">
        <v>245</v>
      </c>
      <c r="F10" s="1" t="s">
        <v>122</v>
      </c>
      <c r="G10" s="1" t="s">
        <v>178</v>
      </c>
      <c r="H10" s="1" t="s">
        <v>295</v>
      </c>
      <c r="I10" s="1" t="s">
        <v>196</v>
      </c>
      <c r="J10" s="1" t="s">
        <v>53</v>
      </c>
      <c r="K10" s="1" t="s">
        <v>214</v>
      </c>
      <c r="L10" s="1" t="s">
        <v>214</v>
      </c>
      <c r="M10" s="1" t="s">
        <v>35</v>
      </c>
      <c r="N10" s="1" t="s">
        <v>35</v>
      </c>
      <c r="O10" s="1" t="s">
        <v>35</v>
      </c>
      <c r="P10" s="5">
        <v>43936</v>
      </c>
      <c r="Q10" s="1"/>
      <c r="R10" s="1"/>
      <c r="S10" s="1"/>
      <c r="T10" s="1"/>
      <c r="U10" s="1" t="s">
        <v>314</v>
      </c>
      <c r="V10" s="4">
        <v>1</v>
      </c>
      <c r="W10" s="6">
        <v>291</v>
      </c>
      <c r="X10" s="1" t="s">
        <v>215</v>
      </c>
      <c r="Y10" s="4">
        <v>1</v>
      </c>
      <c r="Z10" s="6">
        <v>291</v>
      </c>
      <c r="AA10" s="1" t="s">
        <v>331</v>
      </c>
      <c r="AB10" s="1" t="s">
        <v>328</v>
      </c>
      <c r="AC10" s="1" t="s">
        <v>132</v>
      </c>
      <c r="AD10" s="1" t="s">
        <v>295</v>
      </c>
      <c r="AE10" s="1" t="s">
        <v>159</v>
      </c>
      <c r="AF10" s="1" t="s">
        <v>218</v>
      </c>
      <c r="AG10" s="6">
        <v>291</v>
      </c>
      <c r="AH10" s="6">
        <v>291</v>
      </c>
      <c r="AI10" s="1"/>
      <c r="AJ10" s="1"/>
      <c r="AK10" s="1"/>
      <c r="AL10" s="1" t="s">
        <v>201</v>
      </c>
      <c r="AM10" s="1" t="s">
        <v>39</v>
      </c>
      <c r="AN10" s="1"/>
      <c r="AO10" s="1" t="s">
        <v>18</v>
      </c>
      <c r="AP10" s="1"/>
      <c r="AQ10" s="1"/>
      <c r="AR10" s="2"/>
      <c r="AS10" s="1"/>
      <c r="AT10" s="1"/>
      <c r="AU10" s="1"/>
      <c r="AV10" s="1" t="s">
        <v>318</v>
      </c>
      <c r="AW10" s="7">
        <v>43936.606343132626</v>
      </c>
      <c r="AX10" s="1" t="s">
        <v>117</v>
      </c>
      <c r="AY10" s="6">
        <v>291</v>
      </c>
      <c r="AZ10" s="5">
        <v>43936</v>
      </c>
      <c r="BA10" s="5">
        <v>44196</v>
      </c>
      <c r="BB10" s="7">
        <v>44196</v>
      </c>
      <c r="BC10" s="1" t="s">
        <v>338</v>
      </c>
      <c r="BD10" s="1"/>
      <c r="BE10" s="1"/>
    </row>
    <row r="11" spans="1:57">
      <c r="A11" s="4">
        <v>6</v>
      </c>
      <c r="B11" s="2" t="str">
        <f>HYPERLINK("https://my.zakupki.prom.ua/remote/dispatcher/state_purchase_view/15469438", "UA-2020-02-25-001677-c")</f>
        <v>UA-2020-02-25-001677-c</v>
      </c>
      <c r="C11" s="2" t="s">
        <v>215</v>
      </c>
      <c r="D11" s="1" t="s">
        <v>244</v>
      </c>
      <c r="E11" s="1" t="s">
        <v>243</v>
      </c>
      <c r="F11" s="1" t="s">
        <v>118</v>
      </c>
      <c r="G11" s="1" t="s">
        <v>178</v>
      </c>
      <c r="H11" s="1" t="s">
        <v>295</v>
      </c>
      <c r="I11" s="1" t="s">
        <v>196</v>
      </c>
      <c r="J11" s="1" t="s">
        <v>53</v>
      </c>
      <c r="K11" s="1" t="s">
        <v>214</v>
      </c>
      <c r="L11" s="1" t="s">
        <v>214</v>
      </c>
      <c r="M11" s="1" t="s">
        <v>35</v>
      </c>
      <c r="N11" s="1" t="s">
        <v>35</v>
      </c>
      <c r="O11" s="1" t="s">
        <v>35</v>
      </c>
      <c r="P11" s="5">
        <v>43886</v>
      </c>
      <c r="Q11" s="1"/>
      <c r="R11" s="1"/>
      <c r="S11" s="1"/>
      <c r="T11" s="1"/>
      <c r="U11" s="1" t="s">
        <v>314</v>
      </c>
      <c r="V11" s="4">
        <v>1</v>
      </c>
      <c r="W11" s="6">
        <v>1150</v>
      </c>
      <c r="X11" s="1" t="s">
        <v>215</v>
      </c>
      <c r="Y11" s="4">
        <v>1</v>
      </c>
      <c r="Z11" s="6">
        <v>1150</v>
      </c>
      <c r="AA11" s="1" t="s">
        <v>331</v>
      </c>
      <c r="AB11" s="1" t="s">
        <v>328</v>
      </c>
      <c r="AC11" s="1" t="s">
        <v>132</v>
      </c>
      <c r="AD11" s="1" t="s">
        <v>295</v>
      </c>
      <c r="AE11" s="1" t="s">
        <v>159</v>
      </c>
      <c r="AF11" s="1" t="s">
        <v>218</v>
      </c>
      <c r="AG11" s="6">
        <v>1150</v>
      </c>
      <c r="AH11" s="6">
        <v>1150</v>
      </c>
      <c r="AI11" s="1"/>
      <c r="AJ11" s="1"/>
      <c r="AK11" s="1"/>
      <c r="AL11" s="1" t="s">
        <v>290</v>
      </c>
      <c r="AM11" s="1" t="s">
        <v>72</v>
      </c>
      <c r="AN11" s="1"/>
      <c r="AO11" s="1" t="s">
        <v>6</v>
      </c>
      <c r="AP11" s="1"/>
      <c r="AQ11" s="1"/>
      <c r="AR11" s="2"/>
      <c r="AS11" s="1"/>
      <c r="AT11" s="1"/>
      <c r="AU11" s="1"/>
      <c r="AV11" s="1" t="s">
        <v>318</v>
      </c>
      <c r="AW11" s="7">
        <v>43886.617433786909</v>
      </c>
      <c r="AX11" s="1" t="s">
        <v>48</v>
      </c>
      <c r="AY11" s="6">
        <v>1150</v>
      </c>
      <c r="AZ11" s="5">
        <v>43886</v>
      </c>
      <c r="BA11" s="5">
        <v>44196</v>
      </c>
      <c r="BB11" s="7">
        <v>44196</v>
      </c>
      <c r="BC11" s="1" t="s">
        <v>338</v>
      </c>
      <c r="BD11" s="1"/>
      <c r="BE11" s="1"/>
    </row>
    <row r="12" spans="1:57">
      <c r="A12" s="4">
        <v>7</v>
      </c>
      <c r="B12" s="2" t="str">
        <f>HYPERLINK("https://my.zakupki.prom.ua/remote/dispatcher/state_purchase_view/15417830", "UA-2020-02-21-001353-b")</f>
        <v>UA-2020-02-21-001353-b</v>
      </c>
      <c r="C12" s="2" t="s">
        <v>215</v>
      </c>
      <c r="D12" s="1" t="s">
        <v>208</v>
      </c>
      <c r="E12" s="1" t="s">
        <v>210</v>
      </c>
      <c r="F12" s="1" t="s">
        <v>125</v>
      </c>
      <c r="G12" s="1" t="s">
        <v>178</v>
      </c>
      <c r="H12" s="1" t="s">
        <v>295</v>
      </c>
      <c r="I12" s="1" t="s">
        <v>196</v>
      </c>
      <c r="J12" s="1" t="s">
        <v>53</v>
      </c>
      <c r="K12" s="1" t="s">
        <v>214</v>
      </c>
      <c r="L12" s="1" t="s">
        <v>214</v>
      </c>
      <c r="M12" s="1" t="s">
        <v>35</v>
      </c>
      <c r="N12" s="1" t="s">
        <v>35</v>
      </c>
      <c r="O12" s="1" t="s">
        <v>35</v>
      </c>
      <c r="P12" s="5">
        <v>43882</v>
      </c>
      <c r="Q12" s="1"/>
      <c r="R12" s="1"/>
      <c r="S12" s="1"/>
      <c r="T12" s="1"/>
      <c r="U12" s="1" t="s">
        <v>314</v>
      </c>
      <c r="V12" s="4">
        <v>1</v>
      </c>
      <c r="W12" s="6">
        <v>471.6</v>
      </c>
      <c r="X12" s="1" t="s">
        <v>215</v>
      </c>
      <c r="Y12" s="4">
        <v>1</v>
      </c>
      <c r="Z12" s="6">
        <v>471.6</v>
      </c>
      <c r="AA12" s="1" t="s">
        <v>331</v>
      </c>
      <c r="AB12" s="1" t="s">
        <v>328</v>
      </c>
      <c r="AC12" s="1" t="s">
        <v>132</v>
      </c>
      <c r="AD12" s="1" t="s">
        <v>295</v>
      </c>
      <c r="AE12" s="1" t="s">
        <v>159</v>
      </c>
      <c r="AF12" s="1" t="s">
        <v>218</v>
      </c>
      <c r="AG12" s="6">
        <v>471.6</v>
      </c>
      <c r="AH12" s="6">
        <v>471.6</v>
      </c>
      <c r="AI12" s="1"/>
      <c r="AJ12" s="1"/>
      <c r="AK12" s="1"/>
      <c r="AL12" s="1" t="s">
        <v>207</v>
      </c>
      <c r="AM12" s="1" t="s">
        <v>58</v>
      </c>
      <c r="AN12" s="1"/>
      <c r="AO12" s="1" t="s">
        <v>7</v>
      </c>
      <c r="AP12" s="1"/>
      <c r="AQ12" s="1"/>
      <c r="AR12" s="2"/>
      <c r="AS12" s="1"/>
      <c r="AT12" s="1"/>
      <c r="AU12" s="1"/>
      <c r="AV12" s="1" t="s">
        <v>318</v>
      </c>
      <c r="AW12" s="7">
        <v>43882.518085169017</v>
      </c>
      <c r="AX12" s="1" t="s">
        <v>47</v>
      </c>
      <c r="AY12" s="6">
        <v>471.6</v>
      </c>
      <c r="AZ12" s="5">
        <v>43881</v>
      </c>
      <c r="BA12" s="5">
        <v>44166</v>
      </c>
      <c r="BB12" s="7">
        <v>44166</v>
      </c>
      <c r="BC12" s="1" t="s">
        <v>338</v>
      </c>
      <c r="BD12" s="1"/>
      <c r="BE12" s="1"/>
    </row>
    <row r="13" spans="1:57">
      <c r="A13" s="4">
        <v>8</v>
      </c>
      <c r="B13" s="2" t="str">
        <f>HYPERLINK("https://my.zakupki.prom.ua/remote/dispatcher/state_purchase_view/15415395", "UA-2020-02-21-000988-b")</f>
        <v>UA-2020-02-21-000988-b</v>
      </c>
      <c r="C13" s="2" t="s">
        <v>215</v>
      </c>
      <c r="D13" s="1" t="s">
        <v>209</v>
      </c>
      <c r="E13" s="1" t="s">
        <v>210</v>
      </c>
      <c r="F13" s="1" t="s">
        <v>125</v>
      </c>
      <c r="G13" s="1" t="s">
        <v>178</v>
      </c>
      <c r="H13" s="1" t="s">
        <v>295</v>
      </c>
      <c r="I13" s="1" t="s">
        <v>196</v>
      </c>
      <c r="J13" s="1" t="s">
        <v>53</v>
      </c>
      <c r="K13" s="1" t="s">
        <v>214</v>
      </c>
      <c r="L13" s="1" t="s">
        <v>214</v>
      </c>
      <c r="M13" s="1" t="s">
        <v>35</v>
      </c>
      <c r="N13" s="1" t="s">
        <v>35</v>
      </c>
      <c r="O13" s="1" t="s">
        <v>35</v>
      </c>
      <c r="P13" s="5">
        <v>43882</v>
      </c>
      <c r="Q13" s="1"/>
      <c r="R13" s="1"/>
      <c r="S13" s="1"/>
      <c r="T13" s="1"/>
      <c r="U13" s="1" t="s">
        <v>314</v>
      </c>
      <c r="V13" s="4">
        <v>1</v>
      </c>
      <c r="W13" s="6">
        <v>943.2</v>
      </c>
      <c r="X13" s="1" t="s">
        <v>215</v>
      </c>
      <c r="Y13" s="4">
        <v>2</v>
      </c>
      <c r="Z13" s="6">
        <v>471.6</v>
      </c>
      <c r="AA13" s="1" t="s">
        <v>331</v>
      </c>
      <c r="AB13" s="1" t="s">
        <v>328</v>
      </c>
      <c r="AC13" s="1" t="s">
        <v>132</v>
      </c>
      <c r="AD13" s="1" t="s">
        <v>295</v>
      </c>
      <c r="AE13" s="1" t="s">
        <v>159</v>
      </c>
      <c r="AF13" s="1" t="s">
        <v>218</v>
      </c>
      <c r="AG13" s="6">
        <v>943.2</v>
      </c>
      <c r="AH13" s="6">
        <v>471.6</v>
      </c>
      <c r="AI13" s="1"/>
      <c r="AJ13" s="1"/>
      <c r="AK13" s="1"/>
      <c r="AL13" s="1" t="s">
        <v>207</v>
      </c>
      <c r="AM13" s="1" t="s">
        <v>58</v>
      </c>
      <c r="AN13" s="1"/>
      <c r="AO13" s="1" t="s">
        <v>7</v>
      </c>
      <c r="AP13" s="1"/>
      <c r="AQ13" s="1"/>
      <c r="AR13" s="2"/>
      <c r="AS13" s="1"/>
      <c r="AT13" s="1"/>
      <c r="AU13" s="1"/>
      <c r="AV13" s="1" t="s">
        <v>318</v>
      </c>
      <c r="AW13" s="7">
        <v>43882.482058145244</v>
      </c>
      <c r="AX13" s="1" t="s">
        <v>50</v>
      </c>
      <c r="AY13" s="6">
        <v>943.2</v>
      </c>
      <c r="AZ13" s="5">
        <v>43881</v>
      </c>
      <c r="BA13" s="5">
        <v>44166</v>
      </c>
      <c r="BB13" s="7">
        <v>44166</v>
      </c>
      <c r="BC13" s="1" t="s">
        <v>338</v>
      </c>
      <c r="BD13" s="1"/>
      <c r="BE13" s="1"/>
    </row>
    <row r="14" spans="1:57">
      <c r="A14" s="4">
        <v>9</v>
      </c>
      <c r="B14" s="2" t="str">
        <f>HYPERLINK("https://my.zakupki.prom.ua/remote/dispatcher/state_purchase_view/15355330", "UA-2020-02-18-003581-b")</f>
        <v>UA-2020-02-18-003581-b</v>
      </c>
      <c r="C14" s="2" t="s">
        <v>215</v>
      </c>
      <c r="D14" s="1" t="s">
        <v>255</v>
      </c>
      <c r="E14" s="1" t="s">
        <v>334</v>
      </c>
      <c r="F14" s="1" t="s">
        <v>129</v>
      </c>
      <c r="G14" s="1" t="s">
        <v>178</v>
      </c>
      <c r="H14" s="1" t="s">
        <v>295</v>
      </c>
      <c r="I14" s="1" t="s">
        <v>196</v>
      </c>
      <c r="J14" s="1" t="s">
        <v>53</v>
      </c>
      <c r="K14" s="1" t="s">
        <v>214</v>
      </c>
      <c r="L14" s="1" t="s">
        <v>214</v>
      </c>
      <c r="M14" s="1" t="s">
        <v>35</v>
      </c>
      <c r="N14" s="1" t="s">
        <v>35</v>
      </c>
      <c r="O14" s="1" t="s">
        <v>35</v>
      </c>
      <c r="P14" s="5">
        <v>43879</v>
      </c>
      <c r="Q14" s="1"/>
      <c r="R14" s="1"/>
      <c r="S14" s="1"/>
      <c r="T14" s="1"/>
      <c r="U14" s="1" t="s">
        <v>314</v>
      </c>
      <c r="V14" s="4">
        <v>1</v>
      </c>
      <c r="W14" s="6">
        <v>86633</v>
      </c>
      <c r="X14" s="1" t="s">
        <v>215</v>
      </c>
      <c r="Y14" s="4">
        <v>1</v>
      </c>
      <c r="Z14" s="6">
        <v>86633</v>
      </c>
      <c r="AA14" s="1" t="s">
        <v>331</v>
      </c>
      <c r="AB14" s="1" t="s">
        <v>328</v>
      </c>
      <c r="AC14" s="1" t="s">
        <v>132</v>
      </c>
      <c r="AD14" s="1" t="s">
        <v>295</v>
      </c>
      <c r="AE14" s="1" t="s">
        <v>159</v>
      </c>
      <c r="AF14" s="1" t="s">
        <v>218</v>
      </c>
      <c r="AG14" s="6">
        <v>86633</v>
      </c>
      <c r="AH14" s="6">
        <v>86633</v>
      </c>
      <c r="AI14" s="1"/>
      <c r="AJ14" s="1"/>
      <c r="AK14" s="1"/>
      <c r="AL14" s="1" t="s">
        <v>201</v>
      </c>
      <c r="AM14" s="1" t="s">
        <v>39</v>
      </c>
      <c r="AN14" s="1"/>
      <c r="AO14" s="1" t="s">
        <v>18</v>
      </c>
      <c r="AP14" s="1"/>
      <c r="AQ14" s="1"/>
      <c r="AR14" s="2"/>
      <c r="AS14" s="1"/>
      <c r="AT14" s="1"/>
      <c r="AU14" s="1"/>
      <c r="AV14" s="1" t="s">
        <v>318</v>
      </c>
      <c r="AW14" s="7">
        <v>43879.71218124096</v>
      </c>
      <c r="AX14" s="1" t="s">
        <v>350</v>
      </c>
      <c r="AY14" s="6">
        <v>86633</v>
      </c>
      <c r="AZ14" s="5">
        <v>43831</v>
      </c>
      <c r="BA14" s="5">
        <v>44196</v>
      </c>
      <c r="BB14" s="7">
        <v>44196</v>
      </c>
      <c r="BC14" s="1" t="s">
        <v>338</v>
      </c>
      <c r="BD14" s="1"/>
      <c r="BE14" s="1"/>
    </row>
    <row r="15" spans="1:57">
      <c r="A15" s="4">
        <v>10</v>
      </c>
      <c r="B15" s="2" t="str">
        <f>HYPERLINK("https://my.zakupki.prom.ua/remote/dispatcher/state_purchase_view/15328899", "UA-2020-02-17-002378-a")</f>
        <v>UA-2020-02-17-002378-a</v>
      </c>
      <c r="C15" s="2" t="s">
        <v>215</v>
      </c>
      <c r="D15" s="1" t="s">
        <v>262</v>
      </c>
      <c r="E15" s="1" t="s">
        <v>168</v>
      </c>
      <c r="F15" s="1" t="s">
        <v>130</v>
      </c>
      <c r="G15" s="1" t="s">
        <v>178</v>
      </c>
      <c r="H15" s="1" t="s">
        <v>295</v>
      </c>
      <c r="I15" s="1" t="s">
        <v>196</v>
      </c>
      <c r="J15" s="1" t="s">
        <v>53</v>
      </c>
      <c r="K15" s="1" t="s">
        <v>214</v>
      </c>
      <c r="L15" s="1" t="s">
        <v>214</v>
      </c>
      <c r="M15" s="1" t="s">
        <v>35</v>
      </c>
      <c r="N15" s="1" t="s">
        <v>35</v>
      </c>
      <c r="O15" s="1" t="s">
        <v>35</v>
      </c>
      <c r="P15" s="5">
        <v>43878</v>
      </c>
      <c r="Q15" s="1"/>
      <c r="R15" s="1"/>
      <c r="S15" s="1"/>
      <c r="T15" s="1"/>
      <c r="U15" s="1" t="s">
        <v>314</v>
      </c>
      <c r="V15" s="4">
        <v>1</v>
      </c>
      <c r="W15" s="6">
        <v>2998.8</v>
      </c>
      <c r="X15" s="1" t="s">
        <v>215</v>
      </c>
      <c r="Y15" s="1" t="s">
        <v>324</v>
      </c>
      <c r="Z15" s="1" t="s">
        <v>324</v>
      </c>
      <c r="AA15" s="1" t="s">
        <v>324</v>
      </c>
      <c r="AB15" s="1" t="s">
        <v>328</v>
      </c>
      <c r="AC15" s="1" t="s">
        <v>132</v>
      </c>
      <c r="AD15" s="1" t="s">
        <v>295</v>
      </c>
      <c r="AE15" s="1" t="s">
        <v>159</v>
      </c>
      <c r="AF15" s="1" t="s">
        <v>218</v>
      </c>
      <c r="AG15" s="6">
        <v>2998.8</v>
      </c>
      <c r="AH15" s="1" t="s">
        <v>324</v>
      </c>
      <c r="AI15" s="1"/>
      <c r="AJ15" s="1"/>
      <c r="AK15" s="1"/>
      <c r="AL15" s="1" t="s">
        <v>293</v>
      </c>
      <c r="AM15" s="1" t="s">
        <v>56</v>
      </c>
      <c r="AN15" s="1"/>
      <c r="AO15" s="1" t="s">
        <v>8</v>
      </c>
      <c r="AP15" s="1"/>
      <c r="AQ15" s="1"/>
      <c r="AR15" s="2"/>
      <c r="AS15" s="1"/>
      <c r="AT15" s="1"/>
      <c r="AU15" s="1"/>
      <c r="AV15" s="1" t="s">
        <v>318</v>
      </c>
      <c r="AW15" s="7">
        <v>43878.680459794014</v>
      </c>
      <c r="AX15" s="1" t="s">
        <v>78</v>
      </c>
      <c r="AY15" s="6">
        <v>2998.8</v>
      </c>
      <c r="AZ15" s="5">
        <v>43875</v>
      </c>
      <c r="BA15" s="5">
        <v>44196</v>
      </c>
      <c r="BB15" s="7">
        <v>44196</v>
      </c>
      <c r="BC15" s="1" t="s">
        <v>338</v>
      </c>
      <c r="BD15" s="1"/>
      <c r="BE15" s="1"/>
    </row>
    <row r="16" spans="1:57">
      <c r="A16" s="4">
        <v>11</v>
      </c>
      <c r="B16" s="2" t="str">
        <f>HYPERLINK("https://my.zakupki.prom.ua/remote/dispatcher/state_purchase_view/15258485", "UA-2020-02-12-002317-a")</f>
        <v>UA-2020-02-12-002317-a</v>
      </c>
      <c r="C16" s="2" t="s">
        <v>215</v>
      </c>
      <c r="D16" s="1" t="s">
        <v>332</v>
      </c>
      <c r="E16" s="1" t="s">
        <v>332</v>
      </c>
      <c r="F16" s="1" t="s">
        <v>127</v>
      </c>
      <c r="G16" s="1" t="s">
        <v>178</v>
      </c>
      <c r="H16" s="1" t="s">
        <v>295</v>
      </c>
      <c r="I16" s="1" t="s">
        <v>196</v>
      </c>
      <c r="J16" s="1" t="s">
        <v>53</v>
      </c>
      <c r="K16" s="1" t="s">
        <v>214</v>
      </c>
      <c r="L16" s="1" t="s">
        <v>214</v>
      </c>
      <c r="M16" s="1" t="s">
        <v>35</v>
      </c>
      <c r="N16" s="1" t="s">
        <v>35</v>
      </c>
      <c r="O16" s="1" t="s">
        <v>35</v>
      </c>
      <c r="P16" s="5">
        <v>43873</v>
      </c>
      <c r="Q16" s="1"/>
      <c r="R16" s="1"/>
      <c r="S16" s="1"/>
      <c r="T16" s="1"/>
      <c r="U16" s="1" t="s">
        <v>314</v>
      </c>
      <c r="V16" s="4">
        <v>1</v>
      </c>
      <c r="W16" s="6">
        <v>4128.68</v>
      </c>
      <c r="X16" s="1" t="s">
        <v>215</v>
      </c>
      <c r="Y16" s="4">
        <v>626</v>
      </c>
      <c r="Z16" s="6">
        <v>6.6</v>
      </c>
      <c r="AA16" s="1" t="s">
        <v>327</v>
      </c>
      <c r="AB16" s="1" t="s">
        <v>328</v>
      </c>
      <c r="AC16" s="1" t="s">
        <v>132</v>
      </c>
      <c r="AD16" s="1" t="s">
        <v>295</v>
      </c>
      <c r="AE16" s="1" t="s">
        <v>159</v>
      </c>
      <c r="AF16" s="1" t="s">
        <v>218</v>
      </c>
      <c r="AG16" s="6">
        <v>4128.68</v>
      </c>
      <c r="AH16" s="6">
        <v>6.5953354632587864</v>
      </c>
      <c r="AI16" s="1"/>
      <c r="AJ16" s="1"/>
      <c r="AK16" s="1"/>
      <c r="AL16" s="1" t="s">
        <v>185</v>
      </c>
      <c r="AM16" s="1" t="s">
        <v>38</v>
      </c>
      <c r="AN16" s="1"/>
      <c r="AO16" s="1" t="s">
        <v>10</v>
      </c>
      <c r="AP16" s="1"/>
      <c r="AQ16" s="1"/>
      <c r="AR16" s="2"/>
      <c r="AS16" s="1"/>
      <c r="AT16" s="1"/>
      <c r="AU16" s="1"/>
      <c r="AV16" s="1" t="s">
        <v>318</v>
      </c>
      <c r="AW16" s="7">
        <v>43873.72402920021</v>
      </c>
      <c r="AX16" s="1" t="s">
        <v>349</v>
      </c>
      <c r="AY16" s="6">
        <v>4128.68</v>
      </c>
      <c r="AZ16" s="5">
        <v>43831</v>
      </c>
      <c r="BA16" s="5">
        <v>44196</v>
      </c>
      <c r="BB16" s="7">
        <v>44196</v>
      </c>
      <c r="BC16" s="1" t="s">
        <v>338</v>
      </c>
      <c r="BD16" s="1"/>
      <c r="BE16" s="1"/>
    </row>
    <row r="17" spans="1:57">
      <c r="A17" s="4">
        <v>12</v>
      </c>
      <c r="B17" s="2" t="str">
        <f>HYPERLINK("https://my.zakupki.prom.ua/remote/dispatcher/state_purchase_view/15257503", "UA-2020-02-12-002194-a")</f>
        <v>UA-2020-02-12-002194-a</v>
      </c>
      <c r="C17" s="2" t="s">
        <v>215</v>
      </c>
      <c r="D17" s="1" t="s">
        <v>333</v>
      </c>
      <c r="E17" s="1" t="s">
        <v>332</v>
      </c>
      <c r="F17" s="1" t="s">
        <v>127</v>
      </c>
      <c r="G17" s="1" t="s">
        <v>178</v>
      </c>
      <c r="H17" s="1" t="s">
        <v>295</v>
      </c>
      <c r="I17" s="1" t="s">
        <v>196</v>
      </c>
      <c r="J17" s="1" t="s">
        <v>53</v>
      </c>
      <c r="K17" s="1" t="s">
        <v>214</v>
      </c>
      <c r="L17" s="1" t="s">
        <v>214</v>
      </c>
      <c r="M17" s="1" t="s">
        <v>35</v>
      </c>
      <c r="N17" s="1" t="s">
        <v>35</v>
      </c>
      <c r="O17" s="1" t="s">
        <v>35</v>
      </c>
      <c r="P17" s="5">
        <v>43873</v>
      </c>
      <c r="Q17" s="1"/>
      <c r="R17" s="1"/>
      <c r="S17" s="1"/>
      <c r="T17" s="1"/>
      <c r="U17" s="1" t="s">
        <v>314</v>
      </c>
      <c r="V17" s="4">
        <v>1</v>
      </c>
      <c r="W17" s="6">
        <v>4128.68</v>
      </c>
      <c r="X17" s="1" t="s">
        <v>215</v>
      </c>
      <c r="Y17" s="4">
        <v>626</v>
      </c>
      <c r="Z17" s="6">
        <v>6.6</v>
      </c>
      <c r="AA17" s="1" t="s">
        <v>327</v>
      </c>
      <c r="AB17" s="1" t="s">
        <v>328</v>
      </c>
      <c r="AC17" s="1" t="s">
        <v>132</v>
      </c>
      <c r="AD17" s="1" t="s">
        <v>295</v>
      </c>
      <c r="AE17" s="1" t="s">
        <v>159</v>
      </c>
      <c r="AF17" s="1" t="s">
        <v>218</v>
      </c>
      <c r="AG17" s="6">
        <v>412868</v>
      </c>
      <c r="AH17" s="6">
        <v>659.53354632587855</v>
      </c>
      <c r="AI17" s="1"/>
      <c r="AJ17" s="6">
        <v>-408739.32</v>
      </c>
      <c r="AK17" s="6">
        <v>-99</v>
      </c>
      <c r="AL17" s="1" t="s">
        <v>185</v>
      </c>
      <c r="AM17" s="1" t="s">
        <v>38</v>
      </c>
      <c r="AN17" s="1"/>
      <c r="AO17" s="1" t="s">
        <v>10</v>
      </c>
      <c r="AP17" s="6">
        <v>-408739.32</v>
      </c>
      <c r="AQ17" s="6">
        <v>-99</v>
      </c>
      <c r="AR17" s="2"/>
      <c r="AS17" s="1"/>
      <c r="AT17" s="1"/>
      <c r="AU17" s="1"/>
      <c r="AV17" s="1" t="s">
        <v>340</v>
      </c>
      <c r="AW17" s="7">
        <v>43873.712355178912</v>
      </c>
      <c r="AX17" s="1" t="s">
        <v>349</v>
      </c>
      <c r="AY17" s="6">
        <v>4128.68</v>
      </c>
      <c r="AZ17" s="5">
        <v>43831</v>
      </c>
      <c r="BA17" s="5">
        <v>44196</v>
      </c>
      <c r="BB17" s="7">
        <v>44196</v>
      </c>
      <c r="BC17" s="1" t="s">
        <v>330</v>
      </c>
      <c r="BD17" s="1" t="s">
        <v>342</v>
      </c>
      <c r="BE17" s="1"/>
    </row>
    <row r="18" spans="1:57">
      <c r="A18" s="4">
        <v>13</v>
      </c>
      <c r="B18" s="2" t="str">
        <f>HYPERLINK("https://my.zakupki.prom.ua/remote/dispatcher/state_purchase_view/15255926", "UA-2020-02-12-001930-a")</f>
        <v>UA-2020-02-12-001930-a</v>
      </c>
      <c r="C18" s="2" t="s">
        <v>215</v>
      </c>
      <c r="D18" s="1" t="s">
        <v>339</v>
      </c>
      <c r="E18" s="1" t="s">
        <v>339</v>
      </c>
      <c r="F18" s="1" t="s">
        <v>115</v>
      </c>
      <c r="G18" s="1" t="s">
        <v>178</v>
      </c>
      <c r="H18" s="1" t="s">
        <v>295</v>
      </c>
      <c r="I18" s="1" t="s">
        <v>196</v>
      </c>
      <c r="J18" s="1" t="s">
        <v>53</v>
      </c>
      <c r="K18" s="1" t="s">
        <v>214</v>
      </c>
      <c r="L18" s="1" t="s">
        <v>214</v>
      </c>
      <c r="M18" s="1" t="s">
        <v>35</v>
      </c>
      <c r="N18" s="1" t="s">
        <v>35</v>
      </c>
      <c r="O18" s="1" t="s">
        <v>35</v>
      </c>
      <c r="P18" s="5">
        <v>43873</v>
      </c>
      <c r="Q18" s="1"/>
      <c r="R18" s="1"/>
      <c r="S18" s="1"/>
      <c r="T18" s="1"/>
      <c r="U18" s="1" t="s">
        <v>314</v>
      </c>
      <c r="V18" s="4">
        <v>1</v>
      </c>
      <c r="W18" s="6">
        <v>10032.24</v>
      </c>
      <c r="X18" s="1" t="s">
        <v>215</v>
      </c>
      <c r="Y18" s="4">
        <v>678</v>
      </c>
      <c r="Z18" s="6">
        <v>14.8</v>
      </c>
      <c r="AA18" s="1" t="s">
        <v>327</v>
      </c>
      <c r="AB18" s="1" t="s">
        <v>328</v>
      </c>
      <c r="AC18" s="1" t="s">
        <v>132</v>
      </c>
      <c r="AD18" s="1" t="s">
        <v>295</v>
      </c>
      <c r="AE18" s="1" t="s">
        <v>159</v>
      </c>
      <c r="AF18" s="1" t="s">
        <v>218</v>
      </c>
      <c r="AG18" s="6">
        <v>10032.24</v>
      </c>
      <c r="AH18" s="6">
        <v>14.796814159292035</v>
      </c>
      <c r="AI18" s="1"/>
      <c r="AJ18" s="1"/>
      <c r="AK18" s="1"/>
      <c r="AL18" s="1" t="s">
        <v>185</v>
      </c>
      <c r="AM18" s="1" t="s">
        <v>38</v>
      </c>
      <c r="AN18" s="1"/>
      <c r="AO18" s="1" t="s">
        <v>10</v>
      </c>
      <c r="AP18" s="1"/>
      <c r="AQ18" s="1"/>
      <c r="AR18" s="2"/>
      <c r="AS18" s="1"/>
      <c r="AT18" s="1"/>
      <c r="AU18" s="1"/>
      <c r="AV18" s="1" t="s">
        <v>318</v>
      </c>
      <c r="AW18" s="7">
        <v>43873.689817522987</v>
      </c>
      <c r="AX18" s="1" t="s">
        <v>348</v>
      </c>
      <c r="AY18" s="6">
        <v>10032.24</v>
      </c>
      <c r="AZ18" s="5">
        <v>43831</v>
      </c>
      <c r="BA18" s="5">
        <v>44196</v>
      </c>
      <c r="BB18" s="7">
        <v>44196</v>
      </c>
      <c r="BC18" s="1" t="s">
        <v>338</v>
      </c>
      <c r="BD18" s="1"/>
      <c r="BE18" s="1"/>
    </row>
    <row r="19" spans="1:57">
      <c r="A19" s="4">
        <v>14</v>
      </c>
      <c r="B19" s="2" t="str">
        <f>HYPERLINK("https://my.zakupki.prom.ua/remote/dispatcher/state_purchase_view/14799128", "UA-2020-01-24-001134-b")</f>
        <v>UA-2020-01-24-001134-b</v>
      </c>
      <c r="C19" s="2" t="s">
        <v>215</v>
      </c>
      <c r="D19" s="1" t="s">
        <v>253</v>
      </c>
      <c r="E19" s="1" t="s">
        <v>254</v>
      </c>
      <c r="F19" s="1" t="s">
        <v>109</v>
      </c>
      <c r="G19" s="1" t="s">
        <v>158</v>
      </c>
      <c r="H19" s="1" t="s">
        <v>295</v>
      </c>
      <c r="I19" s="1" t="s">
        <v>196</v>
      </c>
      <c r="J19" s="1" t="s">
        <v>53</v>
      </c>
      <c r="K19" s="1" t="s">
        <v>214</v>
      </c>
      <c r="L19" s="1" t="s">
        <v>214</v>
      </c>
      <c r="M19" s="1" t="s">
        <v>35</v>
      </c>
      <c r="N19" s="1" t="s">
        <v>35</v>
      </c>
      <c r="O19" s="1" t="s">
        <v>35</v>
      </c>
      <c r="P19" s="5">
        <v>43854</v>
      </c>
      <c r="Q19" s="5">
        <v>43854</v>
      </c>
      <c r="R19" s="5">
        <v>43860</v>
      </c>
      <c r="S19" s="5">
        <v>43854</v>
      </c>
      <c r="T19" s="5">
        <v>43870</v>
      </c>
      <c r="U19" s="7">
        <v>43871.558333333334</v>
      </c>
      <c r="V19" s="4">
        <v>2</v>
      </c>
      <c r="W19" s="6">
        <v>492123.25</v>
      </c>
      <c r="X19" s="1" t="s">
        <v>215</v>
      </c>
      <c r="Y19" s="4">
        <v>16836</v>
      </c>
      <c r="Z19" s="6">
        <v>29.23</v>
      </c>
      <c r="AA19" s="1" t="s">
        <v>329</v>
      </c>
      <c r="AB19" s="6">
        <v>4921.2299999999996</v>
      </c>
      <c r="AC19" s="1" t="s">
        <v>132</v>
      </c>
      <c r="AD19" s="1" t="s">
        <v>218</v>
      </c>
      <c r="AE19" s="1" t="s">
        <v>159</v>
      </c>
      <c r="AF19" s="1" t="s">
        <v>218</v>
      </c>
      <c r="AG19" s="6">
        <v>492113</v>
      </c>
      <c r="AH19" s="6">
        <v>29.229805179377525</v>
      </c>
      <c r="AI19" s="1" t="s">
        <v>195</v>
      </c>
      <c r="AJ19" s="6">
        <v>10.25</v>
      </c>
      <c r="AK19" s="6">
        <v>2.0828115721010947E-5</v>
      </c>
      <c r="AL19" s="1" t="s">
        <v>195</v>
      </c>
      <c r="AM19" s="1" t="s">
        <v>37</v>
      </c>
      <c r="AN19" s="1" t="s">
        <v>131</v>
      </c>
      <c r="AO19" s="1" t="s">
        <v>87</v>
      </c>
      <c r="AP19" s="6">
        <v>10.25</v>
      </c>
      <c r="AQ19" s="6">
        <v>2.0828115721010947E-5</v>
      </c>
      <c r="AR19" s="2" t="str">
        <f>HYPERLINK("https://auction.openprocurement.org/tenders/086d4b433d664dd5b3705a21b2a2e379")</f>
        <v>https://auction.openprocurement.org/tenders/086d4b433d664dd5b3705a21b2a2e379</v>
      </c>
      <c r="AS19" s="7">
        <v>43874.414804411179</v>
      </c>
      <c r="AT19" s="5">
        <v>43885</v>
      </c>
      <c r="AU19" s="5">
        <v>43895</v>
      </c>
      <c r="AV19" s="1" t="s">
        <v>318</v>
      </c>
      <c r="AW19" s="7">
        <v>43892.678030258256</v>
      </c>
      <c r="AX19" s="1" t="s">
        <v>83</v>
      </c>
      <c r="AY19" s="6">
        <v>492113</v>
      </c>
      <c r="AZ19" s="1"/>
      <c r="BA19" s="5">
        <v>44196</v>
      </c>
      <c r="BB19" s="7">
        <v>44196</v>
      </c>
      <c r="BC19" s="1" t="s">
        <v>338</v>
      </c>
      <c r="BD19" s="1"/>
      <c r="BE19" s="1"/>
    </row>
    <row r="20" spans="1:57">
      <c r="A20" s="4">
        <v>15</v>
      </c>
      <c r="B20" s="2" t="str">
        <f>HYPERLINK("https://my.zakupki.prom.ua/remote/dispatcher/state_purchase_view/14660120", "UA-2020-01-21-000950-a")</f>
        <v>UA-2020-01-21-000950-a</v>
      </c>
      <c r="C20" s="2" t="s">
        <v>215</v>
      </c>
      <c r="D20" s="1" t="s">
        <v>237</v>
      </c>
      <c r="E20" s="1" t="s">
        <v>237</v>
      </c>
      <c r="F20" s="1" t="s">
        <v>96</v>
      </c>
      <c r="G20" s="1" t="s">
        <v>178</v>
      </c>
      <c r="H20" s="1" t="s">
        <v>295</v>
      </c>
      <c r="I20" s="1" t="s">
        <v>196</v>
      </c>
      <c r="J20" s="1" t="s">
        <v>53</v>
      </c>
      <c r="K20" s="1" t="s">
        <v>214</v>
      </c>
      <c r="L20" s="1" t="s">
        <v>214</v>
      </c>
      <c r="M20" s="1" t="s">
        <v>35</v>
      </c>
      <c r="N20" s="1" t="s">
        <v>35</v>
      </c>
      <c r="O20" s="1" t="s">
        <v>35</v>
      </c>
      <c r="P20" s="5">
        <v>43851</v>
      </c>
      <c r="Q20" s="1"/>
      <c r="R20" s="1"/>
      <c r="S20" s="1"/>
      <c r="T20" s="1"/>
      <c r="U20" s="1" t="s">
        <v>314</v>
      </c>
      <c r="V20" s="4">
        <v>1</v>
      </c>
      <c r="W20" s="6">
        <v>2205</v>
      </c>
      <c r="X20" s="1" t="s">
        <v>215</v>
      </c>
      <c r="Y20" s="4">
        <v>105</v>
      </c>
      <c r="Z20" s="6">
        <v>21</v>
      </c>
      <c r="AA20" s="1" t="s">
        <v>329</v>
      </c>
      <c r="AB20" s="1" t="s">
        <v>328</v>
      </c>
      <c r="AC20" s="1" t="s">
        <v>132</v>
      </c>
      <c r="AD20" s="1" t="s">
        <v>295</v>
      </c>
      <c r="AE20" s="1" t="s">
        <v>159</v>
      </c>
      <c r="AF20" s="1" t="s">
        <v>218</v>
      </c>
      <c r="AG20" s="6">
        <v>2205</v>
      </c>
      <c r="AH20" s="6">
        <v>21</v>
      </c>
      <c r="AI20" s="1"/>
      <c r="AJ20" s="1"/>
      <c r="AK20" s="1"/>
      <c r="AL20" s="1" t="s">
        <v>185</v>
      </c>
      <c r="AM20" s="1" t="s">
        <v>38</v>
      </c>
      <c r="AN20" s="1"/>
      <c r="AO20" s="1" t="s">
        <v>26</v>
      </c>
      <c r="AP20" s="1"/>
      <c r="AQ20" s="1"/>
      <c r="AR20" s="2"/>
      <c r="AS20" s="1"/>
      <c r="AT20" s="1"/>
      <c r="AU20" s="1"/>
      <c r="AV20" s="1" t="s">
        <v>318</v>
      </c>
      <c r="AW20" s="7">
        <v>43851.555015840218</v>
      </c>
      <c r="AX20" s="1" t="s">
        <v>76</v>
      </c>
      <c r="AY20" s="6">
        <v>2205</v>
      </c>
      <c r="AZ20" s="5">
        <v>43850</v>
      </c>
      <c r="BA20" s="5">
        <v>44196</v>
      </c>
      <c r="BB20" s="7">
        <v>44196</v>
      </c>
      <c r="BC20" s="1" t="s">
        <v>338</v>
      </c>
      <c r="BD20" s="1"/>
      <c r="BE20" s="1"/>
    </row>
    <row r="21" spans="1:57">
      <c r="A21" s="4">
        <v>16</v>
      </c>
      <c r="B21" s="2" t="str">
        <f>HYPERLINK("https://my.zakupki.prom.ua/remote/dispatcher/state_purchase_view/14659353", "UA-2020-01-21-000801-a")</f>
        <v>UA-2020-01-21-000801-a</v>
      </c>
      <c r="C21" s="2" t="s">
        <v>215</v>
      </c>
      <c r="D21" s="1" t="s">
        <v>235</v>
      </c>
      <c r="E21" s="1" t="s">
        <v>236</v>
      </c>
      <c r="F21" s="1" t="s">
        <v>96</v>
      </c>
      <c r="G21" s="1" t="s">
        <v>178</v>
      </c>
      <c r="H21" s="1" t="s">
        <v>295</v>
      </c>
      <c r="I21" s="1" t="s">
        <v>196</v>
      </c>
      <c r="J21" s="1" t="s">
        <v>53</v>
      </c>
      <c r="K21" s="1" t="s">
        <v>214</v>
      </c>
      <c r="L21" s="1" t="s">
        <v>214</v>
      </c>
      <c r="M21" s="1" t="s">
        <v>35</v>
      </c>
      <c r="N21" s="1" t="s">
        <v>35</v>
      </c>
      <c r="O21" s="1" t="s">
        <v>35</v>
      </c>
      <c r="P21" s="5">
        <v>43851</v>
      </c>
      <c r="Q21" s="1"/>
      <c r="R21" s="1"/>
      <c r="S21" s="1"/>
      <c r="T21" s="1"/>
      <c r="U21" s="1" t="s">
        <v>314</v>
      </c>
      <c r="V21" s="4">
        <v>1</v>
      </c>
      <c r="W21" s="6">
        <v>962.8</v>
      </c>
      <c r="X21" s="1" t="s">
        <v>215</v>
      </c>
      <c r="Y21" s="4">
        <v>2407</v>
      </c>
      <c r="Z21" s="6">
        <v>0.4</v>
      </c>
      <c r="AA21" s="1" t="s">
        <v>325</v>
      </c>
      <c r="AB21" s="1" t="s">
        <v>328</v>
      </c>
      <c r="AC21" s="1" t="s">
        <v>132</v>
      </c>
      <c r="AD21" s="1" t="s">
        <v>295</v>
      </c>
      <c r="AE21" s="1" t="s">
        <v>159</v>
      </c>
      <c r="AF21" s="1" t="s">
        <v>218</v>
      </c>
      <c r="AG21" s="6">
        <v>962.8</v>
      </c>
      <c r="AH21" s="6">
        <v>0.39999999999999997</v>
      </c>
      <c r="AI21" s="1"/>
      <c r="AJ21" s="1"/>
      <c r="AK21" s="1"/>
      <c r="AL21" s="1" t="s">
        <v>185</v>
      </c>
      <c r="AM21" s="1" t="s">
        <v>38</v>
      </c>
      <c r="AN21" s="1"/>
      <c r="AO21" s="1" t="s">
        <v>26</v>
      </c>
      <c r="AP21" s="1"/>
      <c r="AQ21" s="1"/>
      <c r="AR21" s="2"/>
      <c r="AS21" s="1"/>
      <c r="AT21" s="1"/>
      <c r="AU21" s="1"/>
      <c r="AV21" s="1" t="s">
        <v>318</v>
      </c>
      <c r="AW21" s="7">
        <v>43851.540335485661</v>
      </c>
      <c r="AX21" s="1" t="s">
        <v>75</v>
      </c>
      <c r="AY21" s="6">
        <v>962.8</v>
      </c>
      <c r="AZ21" s="5">
        <v>43850</v>
      </c>
      <c r="BA21" s="5">
        <v>44196</v>
      </c>
      <c r="BB21" s="7">
        <v>44196</v>
      </c>
      <c r="BC21" s="1" t="s">
        <v>338</v>
      </c>
      <c r="BD21" s="1"/>
      <c r="BE21" s="1"/>
    </row>
    <row r="22" spans="1:57">
      <c r="A22" s="4">
        <v>17</v>
      </c>
      <c r="B22" s="2" t="str">
        <f>HYPERLINK("https://my.zakupki.prom.ua/remote/dispatcher/state_purchase_view/14556335", "UA-2020-01-16-001776-b")</f>
        <v>UA-2020-01-16-001776-b</v>
      </c>
      <c r="C22" s="2" t="s">
        <v>215</v>
      </c>
      <c r="D22" s="1" t="s">
        <v>341</v>
      </c>
      <c r="E22" s="1" t="s">
        <v>341</v>
      </c>
      <c r="F22" s="1" t="s">
        <v>43</v>
      </c>
      <c r="G22" s="1" t="s">
        <v>233</v>
      </c>
      <c r="H22" s="1" t="s">
        <v>295</v>
      </c>
      <c r="I22" s="1" t="s">
        <v>196</v>
      </c>
      <c r="J22" s="1" t="s">
        <v>53</v>
      </c>
      <c r="K22" s="1" t="s">
        <v>214</v>
      </c>
      <c r="L22" s="1" t="s">
        <v>214</v>
      </c>
      <c r="M22" s="1" t="s">
        <v>35</v>
      </c>
      <c r="N22" s="1" t="s">
        <v>35</v>
      </c>
      <c r="O22" s="1" t="s">
        <v>35</v>
      </c>
      <c r="P22" s="5">
        <v>43846</v>
      </c>
      <c r="Q22" s="1"/>
      <c r="R22" s="1"/>
      <c r="S22" s="1"/>
      <c r="T22" s="1"/>
      <c r="U22" s="1" t="s">
        <v>314</v>
      </c>
      <c r="V22" s="4">
        <v>1</v>
      </c>
      <c r="W22" s="6">
        <v>547437.63</v>
      </c>
      <c r="X22" s="1" t="s">
        <v>215</v>
      </c>
      <c r="Y22" s="4">
        <v>307</v>
      </c>
      <c r="Z22" s="6">
        <v>1783.18</v>
      </c>
      <c r="AA22" s="1" t="s">
        <v>317</v>
      </c>
      <c r="AB22" s="1" t="s">
        <v>328</v>
      </c>
      <c r="AC22" s="1" t="s">
        <v>132</v>
      </c>
      <c r="AD22" s="1" t="s">
        <v>295</v>
      </c>
      <c r="AE22" s="1" t="s">
        <v>159</v>
      </c>
      <c r="AF22" s="1" t="s">
        <v>218</v>
      </c>
      <c r="AG22" s="6">
        <v>547437.63</v>
      </c>
      <c r="AH22" s="6">
        <v>1783.1844625407166</v>
      </c>
      <c r="AI22" s="1"/>
      <c r="AJ22" s="1"/>
      <c r="AK22" s="1"/>
      <c r="AL22" s="1" t="s">
        <v>182</v>
      </c>
      <c r="AM22" s="1" t="s">
        <v>69</v>
      </c>
      <c r="AN22" s="1"/>
      <c r="AO22" s="1" t="s">
        <v>11</v>
      </c>
      <c r="AP22" s="1"/>
      <c r="AQ22" s="1"/>
      <c r="AR22" s="2"/>
      <c r="AS22" s="1"/>
      <c r="AT22" s="5">
        <v>43852</v>
      </c>
      <c r="AU22" s="5">
        <v>43867</v>
      </c>
      <c r="AV22" s="1" t="s">
        <v>318</v>
      </c>
      <c r="AW22" s="7">
        <v>43853.769784785742</v>
      </c>
      <c r="AX22" s="1" t="s">
        <v>120</v>
      </c>
      <c r="AY22" s="6">
        <v>547437.63</v>
      </c>
      <c r="AZ22" s="5">
        <v>43831</v>
      </c>
      <c r="BA22" s="5">
        <v>44196</v>
      </c>
      <c r="BB22" s="7">
        <v>44196</v>
      </c>
      <c r="BC22" s="1" t="s">
        <v>338</v>
      </c>
      <c r="BD22" s="1"/>
      <c r="BE22" s="1"/>
    </row>
    <row r="23" spans="1:57">
      <c r="A23" s="4">
        <v>18</v>
      </c>
      <c r="B23" s="2" t="str">
        <f>HYPERLINK("https://my.zakupki.prom.ua/remote/dispatcher/state_purchase_view/14499082", "UA-2020-01-15-001052-c")</f>
        <v>UA-2020-01-15-001052-c</v>
      </c>
      <c r="C23" s="2" t="s">
        <v>215</v>
      </c>
      <c r="D23" s="1" t="s">
        <v>224</v>
      </c>
      <c r="E23" s="1" t="s">
        <v>224</v>
      </c>
      <c r="F23" s="1" t="s">
        <v>123</v>
      </c>
      <c r="G23" s="1" t="s">
        <v>178</v>
      </c>
      <c r="H23" s="1" t="s">
        <v>295</v>
      </c>
      <c r="I23" s="1" t="s">
        <v>196</v>
      </c>
      <c r="J23" s="1" t="s">
        <v>53</v>
      </c>
      <c r="K23" s="1" t="s">
        <v>214</v>
      </c>
      <c r="L23" s="1" t="s">
        <v>214</v>
      </c>
      <c r="M23" s="1" t="s">
        <v>35</v>
      </c>
      <c r="N23" s="1" t="s">
        <v>35</v>
      </c>
      <c r="O23" s="1" t="s">
        <v>35</v>
      </c>
      <c r="P23" s="5">
        <v>43845</v>
      </c>
      <c r="Q23" s="1"/>
      <c r="R23" s="1"/>
      <c r="S23" s="1"/>
      <c r="T23" s="1"/>
      <c r="U23" s="1" t="s">
        <v>314</v>
      </c>
      <c r="V23" s="4">
        <v>1</v>
      </c>
      <c r="W23" s="6">
        <v>7272</v>
      </c>
      <c r="X23" s="1" t="s">
        <v>215</v>
      </c>
      <c r="Y23" s="4">
        <v>1</v>
      </c>
      <c r="Z23" s="6">
        <v>7272</v>
      </c>
      <c r="AA23" s="1" t="s">
        <v>331</v>
      </c>
      <c r="AB23" s="1" t="s">
        <v>328</v>
      </c>
      <c r="AC23" s="1" t="s">
        <v>132</v>
      </c>
      <c r="AD23" s="1" t="s">
        <v>295</v>
      </c>
      <c r="AE23" s="1" t="s">
        <v>159</v>
      </c>
      <c r="AF23" s="1" t="s">
        <v>218</v>
      </c>
      <c r="AG23" s="6">
        <v>7272</v>
      </c>
      <c r="AH23" s="6">
        <v>7272</v>
      </c>
      <c r="AI23" s="1"/>
      <c r="AJ23" s="1"/>
      <c r="AK23" s="1"/>
      <c r="AL23" s="1" t="s">
        <v>202</v>
      </c>
      <c r="AM23" s="1" t="s">
        <v>92</v>
      </c>
      <c r="AN23" s="1"/>
      <c r="AO23" s="1" t="s">
        <v>31</v>
      </c>
      <c r="AP23" s="1"/>
      <c r="AQ23" s="1"/>
      <c r="AR23" s="2"/>
      <c r="AS23" s="1"/>
      <c r="AT23" s="1"/>
      <c r="AU23" s="1"/>
      <c r="AV23" s="1" t="s">
        <v>318</v>
      </c>
      <c r="AW23" s="7">
        <v>43845.500762623124</v>
      </c>
      <c r="AX23" s="1" t="s">
        <v>113</v>
      </c>
      <c r="AY23" s="6">
        <v>7272</v>
      </c>
      <c r="AZ23" s="5">
        <v>43844</v>
      </c>
      <c r="BA23" s="5">
        <v>44196</v>
      </c>
      <c r="BB23" s="7">
        <v>44196</v>
      </c>
      <c r="BC23" s="1" t="s">
        <v>338</v>
      </c>
      <c r="BD23" s="1"/>
      <c r="BE23" s="1"/>
    </row>
    <row r="24" spans="1:57">
      <c r="A24" s="4">
        <v>19</v>
      </c>
      <c r="B24" s="2" t="str">
        <f>HYPERLINK("https://my.zakupki.prom.ua/remote/dispatcher/state_purchase_view/14481757", "UA-2020-01-14-002110-c")</f>
        <v>UA-2020-01-14-002110-c</v>
      </c>
      <c r="C24" s="2" t="s">
        <v>215</v>
      </c>
      <c r="D24" s="1" t="s">
        <v>248</v>
      </c>
      <c r="E24" s="1" t="s">
        <v>250</v>
      </c>
      <c r="F24" s="1" t="s">
        <v>109</v>
      </c>
      <c r="G24" s="1" t="s">
        <v>178</v>
      </c>
      <c r="H24" s="1" t="s">
        <v>295</v>
      </c>
      <c r="I24" s="1" t="s">
        <v>196</v>
      </c>
      <c r="J24" s="1" t="s">
        <v>53</v>
      </c>
      <c r="K24" s="1" t="s">
        <v>214</v>
      </c>
      <c r="L24" s="1" t="s">
        <v>214</v>
      </c>
      <c r="M24" s="1" t="s">
        <v>35</v>
      </c>
      <c r="N24" s="1" t="s">
        <v>35</v>
      </c>
      <c r="O24" s="1" t="s">
        <v>35</v>
      </c>
      <c r="P24" s="5">
        <v>43844</v>
      </c>
      <c r="Q24" s="1"/>
      <c r="R24" s="1"/>
      <c r="S24" s="1"/>
      <c r="T24" s="1"/>
      <c r="U24" s="1" t="s">
        <v>314</v>
      </c>
      <c r="V24" s="4">
        <v>1</v>
      </c>
      <c r="W24" s="6">
        <v>199976</v>
      </c>
      <c r="X24" s="1" t="s">
        <v>215</v>
      </c>
      <c r="Y24" s="4">
        <v>7142</v>
      </c>
      <c r="Z24" s="6">
        <v>28</v>
      </c>
      <c r="AA24" s="1" t="s">
        <v>329</v>
      </c>
      <c r="AB24" s="1" t="s">
        <v>328</v>
      </c>
      <c r="AC24" s="1" t="s">
        <v>132</v>
      </c>
      <c r="AD24" s="1" t="s">
        <v>218</v>
      </c>
      <c r="AE24" s="1" t="s">
        <v>159</v>
      </c>
      <c r="AF24" s="1" t="s">
        <v>218</v>
      </c>
      <c r="AG24" s="6">
        <v>199976</v>
      </c>
      <c r="AH24" s="6">
        <v>28</v>
      </c>
      <c r="AI24" s="1"/>
      <c r="AJ24" s="1"/>
      <c r="AK24" s="1"/>
      <c r="AL24" s="1" t="s">
        <v>183</v>
      </c>
      <c r="AM24" s="1" t="s">
        <v>37</v>
      </c>
      <c r="AN24" s="1"/>
      <c r="AO24" s="1" t="s">
        <v>29</v>
      </c>
      <c r="AP24" s="1"/>
      <c r="AQ24" s="1"/>
      <c r="AR24" s="2"/>
      <c r="AS24" s="1"/>
      <c r="AT24" s="1"/>
      <c r="AU24" s="1"/>
      <c r="AV24" s="1" t="s">
        <v>318</v>
      </c>
      <c r="AW24" s="7">
        <v>43844.650579491179</v>
      </c>
      <c r="AX24" s="1" t="s">
        <v>82</v>
      </c>
      <c r="AY24" s="6">
        <v>199976</v>
      </c>
      <c r="AZ24" s="5">
        <v>43844</v>
      </c>
      <c r="BA24" s="5">
        <v>44196</v>
      </c>
      <c r="BB24" s="7">
        <v>44196</v>
      </c>
      <c r="BC24" s="1" t="s">
        <v>338</v>
      </c>
      <c r="BD24" s="1"/>
      <c r="BE24" s="1"/>
    </row>
    <row r="25" spans="1:57">
      <c r="A25" s="4">
        <v>20</v>
      </c>
      <c r="B25" s="2" t="str">
        <f>HYPERLINK("https://my.zakupki.prom.ua/remote/dispatcher/state_purchase_view/14325936", "UA-2019-12-27-000308-b")</f>
        <v>UA-2019-12-27-000308-b</v>
      </c>
      <c r="C25" s="2" t="s">
        <v>215</v>
      </c>
      <c r="D25" s="1" t="s">
        <v>341</v>
      </c>
      <c r="E25" s="1" t="s">
        <v>341</v>
      </c>
      <c r="F25" s="1" t="s">
        <v>43</v>
      </c>
      <c r="G25" s="1" t="s">
        <v>233</v>
      </c>
      <c r="H25" s="1" t="s">
        <v>295</v>
      </c>
      <c r="I25" s="1" t="s">
        <v>196</v>
      </c>
      <c r="J25" s="1" t="s">
        <v>53</v>
      </c>
      <c r="K25" s="1" t="s">
        <v>214</v>
      </c>
      <c r="L25" s="1" t="s">
        <v>214</v>
      </c>
      <c r="M25" s="1" t="s">
        <v>35</v>
      </c>
      <c r="N25" s="1" t="s">
        <v>35</v>
      </c>
      <c r="O25" s="1" t="s">
        <v>35</v>
      </c>
      <c r="P25" s="5">
        <v>43826</v>
      </c>
      <c r="Q25" s="1"/>
      <c r="R25" s="1"/>
      <c r="S25" s="1"/>
      <c r="T25" s="1"/>
      <c r="U25" s="1" t="s">
        <v>314</v>
      </c>
      <c r="V25" s="4">
        <v>1</v>
      </c>
      <c r="W25" s="6">
        <v>547437.63</v>
      </c>
      <c r="X25" s="1" t="s">
        <v>215</v>
      </c>
      <c r="Y25" s="4">
        <v>307</v>
      </c>
      <c r="Z25" s="6">
        <v>1783.18</v>
      </c>
      <c r="AA25" s="1" t="s">
        <v>317</v>
      </c>
      <c r="AB25" s="1" t="s">
        <v>328</v>
      </c>
      <c r="AC25" s="1" t="s">
        <v>132</v>
      </c>
      <c r="AD25" s="1" t="s">
        <v>295</v>
      </c>
      <c r="AE25" s="1" t="s">
        <v>159</v>
      </c>
      <c r="AF25" s="1" t="s">
        <v>218</v>
      </c>
      <c r="AG25" s="6">
        <v>547437.63</v>
      </c>
      <c r="AH25" s="6">
        <v>1783.1844625407166</v>
      </c>
      <c r="AI25" s="1"/>
      <c r="AJ25" s="1"/>
      <c r="AK25" s="1"/>
      <c r="AL25" s="1" t="s">
        <v>182</v>
      </c>
      <c r="AM25" s="1" t="s">
        <v>69</v>
      </c>
      <c r="AN25" s="1"/>
      <c r="AO25" s="1" t="s">
        <v>11</v>
      </c>
      <c r="AP25" s="1"/>
      <c r="AQ25" s="1"/>
      <c r="AR25" s="2"/>
      <c r="AS25" s="1"/>
      <c r="AT25" s="5">
        <v>43832</v>
      </c>
      <c r="AU25" s="5">
        <v>43847</v>
      </c>
      <c r="AV25" s="1" t="s">
        <v>318</v>
      </c>
      <c r="AW25" s="7">
        <v>43833.870792949456</v>
      </c>
      <c r="AX25" s="1" t="s">
        <v>120</v>
      </c>
      <c r="AY25" s="6">
        <v>547437.63</v>
      </c>
      <c r="AZ25" s="5">
        <v>43831</v>
      </c>
      <c r="BA25" s="5">
        <v>44196</v>
      </c>
      <c r="BB25" s="7">
        <v>44196</v>
      </c>
      <c r="BC25" s="1" t="s">
        <v>338</v>
      </c>
      <c r="BD25" s="1"/>
      <c r="BE25" s="1"/>
    </row>
    <row r="26" spans="1:57">
      <c r="A26" s="4">
        <v>21</v>
      </c>
      <c r="B26" s="2" t="str">
        <f>HYPERLINK("https://my.zakupki.prom.ua/remote/dispatcher/state_purchase_view/14315376", "UA-2019-12-26-001676-b")</f>
        <v>UA-2019-12-26-001676-b</v>
      </c>
      <c r="C26" s="2" t="s">
        <v>215</v>
      </c>
      <c r="D26" s="1" t="s">
        <v>239</v>
      </c>
      <c r="E26" s="1" t="s">
        <v>249</v>
      </c>
      <c r="F26" s="1" t="s">
        <v>109</v>
      </c>
      <c r="G26" s="1" t="s">
        <v>158</v>
      </c>
      <c r="H26" s="1" t="s">
        <v>295</v>
      </c>
      <c r="I26" s="1" t="s">
        <v>196</v>
      </c>
      <c r="J26" s="1" t="s">
        <v>53</v>
      </c>
      <c r="K26" s="1" t="s">
        <v>214</v>
      </c>
      <c r="L26" s="1" t="s">
        <v>214</v>
      </c>
      <c r="M26" s="1" t="s">
        <v>35</v>
      </c>
      <c r="N26" s="1" t="s">
        <v>35</v>
      </c>
      <c r="O26" s="1" t="s">
        <v>35</v>
      </c>
      <c r="P26" s="5">
        <v>43825</v>
      </c>
      <c r="Q26" s="5">
        <v>43825</v>
      </c>
      <c r="R26" s="5">
        <v>43830</v>
      </c>
      <c r="S26" s="5">
        <v>43825</v>
      </c>
      <c r="T26" s="5">
        <v>43840</v>
      </c>
      <c r="U26" s="1" t="s">
        <v>315</v>
      </c>
      <c r="V26" s="4">
        <v>2</v>
      </c>
      <c r="W26" s="6">
        <v>492123.25</v>
      </c>
      <c r="X26" s="1" t="s">
        <v>215</v>
      </c>
      <c r="Y26" s="1" t="s">
        <v>324</v>
      </c>
      <c r="Z26" s="1" t="s">
        <v>324</v>
      </c>
      <c r="AA26" s="1" t="s">
        <v>324</v>
      </c>
      <c r="AB26" s="6">
        <v>4921.2299999999996</v>
      </c>
      <c r="AC26" s="1" t="s">
        <v>132</v>
      </c>
      <c r="AD26" s="1" t="s">
        <v>218</v>
      </c>
      <c r="AE26" s="1" t="s">
        <v>159</v>
      </c>
      <c r="AF26" s="1" t="s">
        <v>218</v>
      </c>
      <c r="AG26" s="6">
        <v>492113</v>
      </c>
      <c r="AH26" s="1" t="s">
        <v>324</v>
      </c>
      <c r="AI26" s="1" t="s">
        <v>195</v>
      </c>
      <c r="AJ26" s="6">
        <v>10.25</v>
      </c>
      <c r="AK26" s="6">
        <v>2.0828115721010947E-5</v>
      </c>
      <c r="AL26" s="1" t="s">
        <v>195</v>
      </c>
      <c r="AM26" s="1" t="s">
        <v>37</v>
      </c>
      <c r="AN26" s="1" t="s">
        <v>131</v>
      </c>
      <c r="AO26" s="1" t="s">
        <v>87</v>
      </c>
      <c r="AP26" s="6">
        <v>10.25</v>
      </c>
      <c r="AQ26" s="6">
        <v>2.0828115721010947E-5</v>
      </c>
      <c r="AR26" s="2" t="str">
        <f>HYPERLINK("https://auction.openprocurement.org/tenders/1d01f70a4f7e43ca9b64a9d2084a3680")</f>
        <v>https://auction.openprocurement.org/tenders/1d01f70a4f7e43ca9b64a9d2084a3680</v>
      </c>
      <c r="AS26" s="7">
        <v>43843.758126461886</v>
      </c>
      <c r="AT26" s="1"/>
      <c r="AU26" s="1"/>
      <c r="AV26" s="1" t="s">
        <v>340</v>
      </c>
      <c r="AW26" s="7">
        <v>43854.457606447897</v>
      </c>
      <c r="AX26" s="1"/>
      <c r="AY26" s="6">
        <v>492113</v>
      </c>
      <c r="AZ26" s="1"/>
      <c r="BA26" s="5">
        <v>44196</v>
      </c>
      <c r="BB26" s="1"/>
      <c r="BC26" s="1" t="s">
        <v>330</v>
      </c>
      <c r="BD26" s="1" t="s">
        <v>343</v>
      </c>
      <c r="BE26" s="1"/>
    </row>
    <row r="27" spans="1:57">
      <c r="A27" s="4">
        <v>22</v>
      </c>
      <c r="B27" s="2" t="str">
        <f>HYPERLINK("https://my.zakupki.prom.ua/remote/dispatcher/state_purchase_view/14123172", "UA-2019-12-17-005934-b")</f>
        <v>UA-2019-12-17-005934-b</v>
      </c>
      <c r="C27" s="2" t="s">
        <v>215</v>
      </c>
      <c r="D27" s="1" t="s">
        <v>242</v>
      </c>
      <c r="E27" s="1" t="s">
        <v>242</v>
      </c>
      <c r="F27" s="1" t="s">
        <v>116</v>
      </c>
      <c r="G27" s="1" t="s">
        <v>178</v>
      </c>
      <c r="H27" s="1" t="s">
        <v>295</v>
      </c>
      <c r="I27" s="1" t="s">
        <v>196</v>
      </c>
      <c r="J27" s="1" t="s">
        <v>53</v>
      </c>
      <c r="K27" s="1" t="s">
        <v>214</v>
      </c>
      <c r="L27" s="1" t="s">
        <v>214</v>
      </c>
      <c r="M27" s="1" t="s">
        <v>35</v>
      </c>
      <c r="N27" s="1" t="s">
        <v>35</v>
      </c>
      <c r="O27" s="1" t="s">
        <v>35</v>
      </c>
      <c r="P27" s="5">
        <v>43816</v>
      </c>
      <c r="Q27" s="1"/>
      <c r="R27" s="1"/>
      <c r="S27" s="1"/>
      <c r="T27" s="1"/>
      <c r="U27" s="1" t="s">
        <v>314</v>
      </c>
      <c r="V27" s="4">
        <v>1</v>
      </c>
      <c r="W27" s="6">
        <v>278.10000000000002</v>
      </c>
      <c r="X27" s="1" t="s">
        <v>215</v>
      </c>
      <c r="Y27" s="4">
        <v>3262</v>
      </c>
      <c r="Z27" s="6">
        <v>0.09</v>
      </c>
      <c r="AA27" s="1" t="s">
        <v>321</v>
      </c>
      <c r="AB27" s="1" t="s">
        <v>328</v>
      </c>
      <c r="AC27" s="1" t="s">
        <v>132</v>
      </c>
      <c r="AD27" s="1" t="s">
        <v>295</v>
      </c>
      <c r="AE27" s="1" t="s">
        <v>159</v>
      </c>
      <c r="AF27" s="1" t="s">
        <v>218</v>
      </c>
      <c r="AG27" s="6">
        <v>278.10000000000002</v>
      </c>
      <c r="AH27" s="6">
        <v>8.5254445125689762E-2</v>
      </c>
      <c r="AI27" s="1"/>
      <c r="AJ27" s="1"/>
      <c r="AK27" s="1"/>
      <c r="AL27" s="1" t="s">
        <v>150</v>
      </c>
      <c r="AM27" s="1" t="s">
        <v>36</v>
      </c>
      <c r="AN27" s="1"/>
      <c r="AO27" s="1" t="s">
        <v>85</v>
      </c>
      <c r="AP27" s="1"/>
      <c r="AQ27" s="1"/>
      <c r="AR27" s="2"/>
      <c r="AS27" s="1"/>
      <c r="AT27" s="1"/>
      <c r="AU27" s="1"/>
      <c r="AV27" s="1" t="s">
        <v>318</v>
      </c>
      <c r="AW27" s="7">
        <v>43816.723632603309</v>
      </c>
      <c r="AX27" s="1" t="s">
        <v>100</v>
      </c>
      <c r="AY27" s="6">
        <v>278.10000000000002</v>
      </c>
      <c r="AZ27" s="5">
        <v>43466</v>
      </c>
      <c r="BA27" s="5">
        <v>43830</v>
      </c>
      <c r="BB27" s="7">
        <v>43830</v>
      </c>
      <c r="BC27" s="1" t="s">
        <v>338</v>
      </c>
      <c r="BD27" s="1"/>
      <c r="BE27" s="1" t="s">
        <v>180</v>
      </c>
    </row>
    <row r="28" spans="1:57">
      <c r="A28" s="4">
        <v>23</v>
      </c>
      <c r="B28" s="2" t="str">
        <f>HYPERLINK("https://my.zakupki.prom.ua/remote/dispatcher/state_purchase_view/13961180", "UA-2019-12-10-001991-b")</f>
        <v>UA-2019-12-10-001991-b</v>
      </c>
      <c r="C28" s="2" t="s">
        <v>215</v>
      </c>
      <c r="D28" s="1" t="s">
        <v>251</v>
      </c>
      <c r="E28" s="1" t="s">
        <v>252</v>
      </c>
      <c r="F28" s="1" t="s">
        <v>109</v>
      </c>
      <c r="G28" s="1" t="s">
        <v>158</v>
      </c>
      <c r="H28" s="1" t="s">
        <v>295</v>
      </c>
      <c r="I28" s="1" t="s">
        <v>196</v>
      </c>
      <c r="J28" s="1" t="s">
        <v>53</v>
      </c>
      <c r="K28" s="1" t="s">
        <v>214</v>
      </c>
      <c r="L28" s="1" t="s">
        <v>214</v>
      </c>
      <c r="M28" s="1" t="s">
        <v>35</v>
      </c>
      <c r="N28" s="1" t="s">
        <v>35</v>
      </c>
      <c r="O28" s="1" t="s">
        <v>35</v>
      </c>
      <c r="P28" s="5">
        <v>43809</v>
      </c>
      <c r="Q28" s="5">
        <v>43809</v>
      </c>
      <c r="R28" s="5">
        <v>43814</v>
      </c>
      <c r="S28" s="5">
        <v>43809</v>
      </c>
      <c r="T28" s="5">
        <v>43824</v>
      </c>
      <c r="U28" s="1" t="s">
        <v>315</v>
      </c>
      <c r="V28" s="4">
        <v>1</v>
      </c>
      <c r="W28" s="6">
        <v>492123.25</v>
      </c>
      <c r="X28" s="1" t="s">
        <v>215</v>
      </c>
      <c r="Y28" s="1" t="s">
        <v>324</v>
      </c>
      <c r="Z28" s="1" t="s">
        <v>324</v>
      </c>
      <c r="AA28" s="1" t="s">
        <v>324</v>
      </c>
      <c r="AB28" s="6">
        <v>4921.2299999999996</v>
      </c>
      <c r="AC28" s="1" t="s">
        <v>132</v>
      </c>
      <c r="AD28" s="1" t="s">
        <v>218</v>
      </c>
      <c r="AE28" s="1" t="s">
        <v>159</v>
      </c>
      <c r="AF28" s="1" t="s">
        <v>218</v>
      </c>
      <c r="AG28" s="1"/>
      <c r="AH28" s="1" t="s">
        <v>324</v>
      </c>
      <c r="AI28" s="1"/>
      <c r="AJ28" s="1"/>
      <c r="AK28" s="1"/>
      <c r="AL28" s="1"/>
      <c r="AM28" s="1"/>
      <c r="AN28" s="1"/>
      <c r="AO28" s="1"/>
      <c r="AP28" s="1"/>
      <c r="AQ28" s="1"/>
      <c r="AR28" s="2"/>
      <c r="AS28" s="1"/>
      <c r="AT28" s="1"/>
      <c r="AU28" s="1"/>
      <c r="AV28" s="1" t="s">
        <v>319</v>
      </c>
      <c r="AW28" s="7">
        <v>43824.605970124539</v>
      </c>
      <c r="AX28" s="1"/>
      <c r="AY28" s="1"/>
      <c r="AZ28" s="1"/>
      <c r="BA28" s="5">
        <v>44196</v>
      </c>
      <c r="BB28" s="1"/>
      <c r="BC28" s="1"/>
      <c r="BD28" s="1"/>
      <c r="BE28" s="1"/>
    </row>
    <row r="29" spans="1:57">
      <c r="A29" s="4">
        <v>24</v>
      </c>
      <c r="B29" s="2" t="str">
        <f>HYPERLINK("https://my.zakupki.prom.ua/remote/dispatcher/state_purchase_view/13884952", "UA-2019-12-05-002668-b")</f>
        <v>UA-2019-12-05-002668-b</v>
      </c>
      <c r="C29" s="2" t="s">
        <v>215</v>
      </c>
      <c r="D29" s="1" t="s">
        <v>257</v>
      </c>
      <c r="E29" s="1" t="s">
        <v>257</v>
      </c>
      <c r="F29" s="1" t="s">
        <v>124</v>
      </c>
      <c r="G29" s="1" t="s">
        <v>178</v>
      </c>
      <c r="H29" s="1" t="s">
        <v>295</v>
      </c>
      <c r="I29" s="1" t="s">
        <v>196</v>
      </c>
      <c r="J29" s="1" t="s">
        <v>53</v>
      </c>
      <c r="K29" s="1" t="s">
        <v>214</v>
      </c>
      <c r="L29" s="1" t="s">
        <v>214</v>
      </c>
      <c r="M29" s="1" t="s">
        <v>35</v>
      </c>
      <c r="N29" s="1" t="s">
        <v>35</v>
      </c>
      <c r="O29" s="1" t="s">
        <v>35</v>
      </c>
      <c r="P29" s="5">
        <v>43804</v>
      </c>
      <c r="Q29" s="1"/>
      <c r="R29" s="1"/>
      <c r="S29" s="1"/>
      <c r="T29" s="1"/>
      <c r="U29" s="1" t="s">
        <v>314</v>
      </c>
      <c r="V29" s="4">
        <v>1</v>
      </c>
      <c r="W29" s="6">
        <v>1560</v>
      </c>
      <c r="X29" s="1" t="s">
        <v>215</v>
      </c>
      <c r="Y29" s="4">
        <v>1</v>
      </c>
      <c r="Z29" s="6">
        <v>1560</v>
      </c>
      <c r="AA29" s="1" t="s">
        <v>331</v>
      </c>
      <c r="AB29" s="1" t="s">
        <v>328</v>
      </c>
      <c r="AC29" s="1" t="s">
        <v>132</v>
      </c>
      <c r="AD29" s="1" t="s">
        <v>295</v>
      </c>
      <c r="AE29" s="1" t="s">
        <v>159</v>
      </c>
      <c r="AF29" s="1" t="s">
        <v>218</v>
      </c>
      <c r="AG29" s="6">
        <v>1560</v>
      </c>
      <c r="AH29" s="6">
        <v>1560</v>
      </c>
      <c r="AI29" s="1"/>
      <c r="AJ29" s="1"/>
      <c r="AK29" s="1"/>
      <c r="AL29" s="1" t="s">
        <v>187</v>
      </c>
      <c r="AM29" s="1" t="s">
        <v>55</v>
      </c>
      <c r="AN29" s="1"/>
      <c r="AO29" s="1" t="s">
        <v>1</v>
      </c>
      <c r="AP29" s="1"/>
      <c r="AQ29" s="1"/>
      <c r="AR29" s="2"/>
      <c r="AS29" s="1"/>
      <c r="AT29" s="1"/>
      <c r="AU29" s="1"/>
      <c r="AV29" s="1" t="s">
        <v>318</v>
      </c>
      <c r="AW29" s="7">
        <v>43805.389607843717</v>
      </c>
      <c r="AX29" s="1" t="s">
        <v>41</v>
      </c>
      <c r="AY29" s="6">
        <v>1560</v>
      </c>
      <c r="AZ29" s="5">
        <v>43802</v>
      </c>
      <c r="BA29" s="5">
        <v>43819</v>
      </c>
      <c r="BB29" s="7">
        <v>43819</v>
      </c>
      <c r="BC29" s="1" t="s">
        <v>338</v>
      </c>
      <c r="BD29" s="1"/>
      <c r="BE29" s="1" t="s">
        <v>180</v>
      </c>
    </row>
    <row r="30" spans="1:57">
      <c r="A30" s="4">
        <v>25</v>
      </c>
      <c r="B30" s="2" t="str">
        <f>HYPERLINK("https://my.zakupki.prom.ua/remote/dispatcher/state_purchase_view/13378563", "UA-2019-10-30-001792-b")</f>
        <v>UA-2019-10-30-001792-b</v>
      </c>
      <c r="C30" s="2" t="s">
        <v>215</v>
      </c>
      <c r="D30" s="1" t="s">
        <v>263</v>
      </c>
      <c r="E30" s="1" t="s">
        <v>264</v>
      </c>
      <c r="F30" s="1" t="s">
        <v>119</v>
      </c>
      <c r="G30" s="1" t="s">
        <v>170</v>
      </c>
      <c r="H30" s="1" t="s">
        <v>218</v>
      </c>
      <c r="I30" s="1" t="s">
        <v>196</v>
      </c>
      <c r="J30" s="1" t="s">
        <v>53</v>
      </c>
      <c r="K30" s="1" t="s">
        <v>214</v>
      </c>
      <c r="L30" s="1" t="s">
        <v>214</v>
      </c>
      <c r="M30" s="1" t="s">
        <v>35</v>
      </c>
      <c r="N30" s="1" t="s">
        <v>35</v>
      </c>
      <c r="O30" s="1" t="s">
        <v>35</v>
      </c>
      <c r="P30" s="5">
        <v>43768</v>
      </c>
      <c r="Q30" s="5">
        <v>43768</v>
      </c>
      <c r="R30" s="5">
        <v>43773</v>
      </c>
      <c r="S30" s="5">
        <v>43774</v>
      </c>
      <c r="T30" s="5">
        <v>43776</v>
      </c>
      <c r="U30" s="1" t="s">
        <v>315</v>
      </c>
      <c r="V30" s="4">
        <v>2</v>
      </c>
      <c r="W30" s="6">
        <v>45000</v>
      </c>
      <c r="X30" s="1" t="s">
        <v>215</v>
      </c>
      <c r="Y30" s="4">
        <v>1</v>
      </c>
      <c r="Z30" s="6">
        <v>45000</v>
      </c>
      <c r="AA30" s="1" t="s">
        <v>331</v>
      </c>
      <c r="AB30" s="6">
        <v>450</v>
      </c>
      <c r="AC30" s="1" t="s">
        <v>132</v>
      </c>
      <c r="AD30" s="1" t="s">
        <v>295</v>
      </c>
      <c r="AE30" s="1" t="s">
        <v>159</v>
      </c>
      <c r="AF30" s="1" t="s">
        <v>218</v>
      </c>
      <c r="AG30" s="6">
        <v>44940</v>
      </c>
      <c r="AH30" s="6">
        <v>44940</v>
      </c>
      <c r="AI30" s="1" t="s">
        <v>286</v>
      </c>
      <c r="AJ30" s="6">
        <v>60</v>
      </c>
      <c r="AK30" s="6">
        <v>1.3333333333333333E-3</v>
      </c>
      <c r="AL30" s="1" t="s">
        <v>286</v>
      </c>
      <c r="AM30" s="1" t="s">
        <v>93</v>
      </c>
      <c r="AN30" s="1" t="s">
        <v>136</v>
      </c>
      <c r="AO30" s="1" t="s">
        <v>30</v>
      </c>
      <c r="AP30" s="6">
        <v>60</v>
      </c>
      <c r="AQ30" s="6">
        <v>1.3333333333333333E-3</v>
      </c>
      <c r="AR30" s="2" t="str">
        <f>HYPERLINK("https://auction.openprocurement.org/tenders/d6ce4ac47b1942289a3bbbdfd0c5ea00")</f>
        <v>https://auction.openprocurement.org/tenders/d6ce4ac47b1942289a3bbbdfd0c5ea00</v>
      </c>
      <c r="AS30" s="7">
        <v>43780.411475774781</v>
      </c>
      <c r="AT30" s="1"/>
      <c r="AU30" s="1"/>
      <c r="AV30" s="1" t="s">
        <v>340</v>
      </c>
      <c r="AW30" s="7">
        <v>43811.60338556442</v>
      </c>
      <c r="AX30" s="1"/>
      <c r="AY30" s="6">
        <v>44940</v>
      </c>
      <c r="AZ30" s="5">
        <v>43780</v>
      </c>
      <c r="BA30" s="5">
        <v>43819</v>
      </c>
      <c r="BB30" s="1"/>
      <c r="BC30" s="1" t="s">
        <v>330</v>
      </c>
      <c r="BD30" s="1" t="s">
        <v>316</v>
      </c>
      <c r="BE30" s="1"/>
    </row>
    <row r="31" spans="1:57">
      <c r="A31" s="4">
        <v>26</v>
      </c>
      <c r="B31" s="2" t="str">
        <f>HYPERLINK("https://my.zakupki.prom.ua/remote/dispatcher/state_purchase_view/13119464", "UA-2019-10-09-000468-b")</f>
        <v>UA-2019-10-09-000468-b</v>
      </c>
      <c r="C31" s="2" t="s">
        <v>215</v>
      </c>
      <c r="D31" s="1" t="s">
        <v>193</v>
      </c>
      <c r="E31" s="1" t="s">
        <v>194</v>
      </c>
      <c r="F31" s="1" t="s">
        <v>90</v>
      </c>
      <c r="G31" s="1" t="s">
        <v>170</v>
      </c>
      <c r="H31" s="1" t="s">
        <v>218</v>
      </c>
      <c r="I31" s="1" t="s">
        <v>196</v>
      </c>
      <c r="J31" s="1" t="s">
        <v>53</v>
      </c>
      <c r="K31" s="1" t="s">
        <v>214</v>
      </c>
      <c r="L31" s="1" t="s">
        <v>214</v>
      </c>
      <c r="M31" s="1" t="s">
        <v>35</v>
      </c>
      <c r="N31" s="1" t="s">
        <v>35</v>
      </c>
      <c r="O31" s="1" t="s">
        <v>35</v>
      </c>
      <c r="P31" s="5">
        <v>43747</v>
      </c>
      <c r="Q31" s="5">
        <v>43747</v>
      </c>
      <c r="R31" s="5">
        <v>43753</v>
      </c>
      <c r="S31" s="5">
        <v>43753</v>
      </c>
      <c r="T31" s="5">
        <v>43756</v>
      </c>
      <c r="U31" s="1" t="s">
        <v>315</v>
      </c>
      <c r="V31" s="4">
        <v>1</v>
      </c>
      <c r="W31" s="6">
        <v>95000</v>
      </c>
      <c r="X31" s="1" t="s">
        <v>215</v>
      </c>
      <c r="Y31" s="4">
        <v>1</v>
      </c>
      <c r="Z31" s="6">
        <v>95000</v>
      </c>
      <c r="AA31" s="1" t="s">
        <v>320</v>
      </c>
      <c r="AB31" s="6">
        <v>470.5</v>
      </c>
      <c r="AC31" s="1" t="s">
        <v>132</v>
      </c>
      <c r="AD31" s="1" t="s">
        <v>295</v>
      </c>
      <c r="AE31" s="1" t="s">
        <v>159</v>
      </c>
      <c r="AF31" s="1" t="s">
        <v>218</v>
      </c>
      <c r="AG31" s="6">
        <v>94989</v>
      </c>
      <c r="AH31" s="6">
        <v>94989</v>
      </c>
      <c r="AI31" s="1" t="s">
        <v>287</v>
      </c>
      <c r="AJ31" s="6">
        <v>11</v>
      </c>
      <c r="AK31" s="6">
        <v>1.1578947368421052E-4</v>
      </c>
      <c r="AL31" s="1" t="s">
        <v>287</v>
      </c>
      <c r="AM31" s="1" t="s">
        <v>98</v>
      </c>
      <c r="AN31" s="1" t="s">
        <v>144</v>
      </c>
      <c r="AO31" s="1" t="s">
        <v>88</v>
      </c>
      <c r="AP31" s="6">
        <v>11</v>
      </c>
      <c r="AQ31" s="6">
        <v>1.1578947368421052E-4</v>
      </c>
      <c r="AR31" s="2"/>
      <c r="AS31" s="7">
        <v>43759.458478260836</v>
      </c>
      <c r="AT31" s="5">
        <v>43761</v>
      </c>
      <c r="AU31" s="5">
        <v>43783</v>
      </c>
      <c r="AV31" s="1" t="s">
        <v>318</v>
      </c>
      <c r="AW31" s="7">
        <v>43804.409112780777</v>
      </c>
      <c r="AX31" s="1" t="s">
        <v>74</v>
      </c>
      <c r="AY31" s="6">
        <v>94989</v>
      </c>
      <c r="AZ31" s="5">
        <v>43794</v>
      </c>
      <c r="BA31" s="5">
        <v>43819</v>
      </c>
      <c r="BB31" s="7">
        <v>43830</v>
      </c>
      <c r="BC31" s="1" t="s">
        <v>338</v>
      </c>
      <c r="BD31" s="1"/>
      <c r="BE31" s="1" t="s">
        <v>180</v>
      </c>
    </row>
    <row r="32" spans="1:57">
      <c r="A32" s="4">
        <v>27</v>
      </c>
      <c r="B32" s="2" t="str">
        <f>HYPERLINK("https://my.zakupki.prom.ua/remote/dispatcher/state_purchase_view/12788261", "UA-2019-09-10-001153-b")</f>
        <v>UA-2019-09-10-001153-b</v>
      </c>
      <c r="C32" s="2" t="s">
        <v>215</v>
      </c>
      <c r="D32" s="1" t="s">
        <v>259</v>
      </c>
      <c r="E32" s="1" t="s">
        <v>258</v>
      </c>
      <c r="F32" s="1" t="s">
        <v>107</v>
      </c>
      <c r="G32" s="1" t="s">
        <v>178</v>
      </c>
      <c r="H32" s="1" t="s">
        <v>295</v>
      </c>
      <c r="I32" s="1" t="s">
        <v>196</v>
      </c>
      <c r="J32" s="1" t="s">
        <v>53</v>
      </c>
      <c r="K32" s="1" t="s">
        <v>214</v>
      </c>
      <c r="L32" s="1" t="s">
        <v>214</v>
      </c>
      <c r="M32" s="1" t="s">
        <v>35</v>
      </c>
      <c r="N32" s="1" t="s">
        <v>35</v>
      </c>
      <c r="O32" s="1" t="s">
        <v>35</v>
      </c>
      <c r="P32" s="5">
        <v>43718</v>
      </c>
      <c r="Q32" s="1"/>
      <c r="R32" s="1"/>
      <c r="S32" s="1"/>
      <c r="T32" s="1"/>
      <c r="U32" s="1" t="s">
        <v>314</v>
      </c>
      <c r="V32" s="4">
        <v>1</v>
      </c>
      <c r="W32" s="6">
        <v>1280</v>
      </c>
      <c r="X32" s="1" t="s">
        <v>215</v>
      </c>
      <c r="Y32" s="4">
        <v>15</v>
      </c>
      <c r="Z32" s="6">
        <v>85.33</v>
      </c>
      <c r="AA32" s="1" t="s">
        <v>329</v>
      </c>
      <c r="AB32" s="1" t="s">
        <v>328</v>
      </c>
      <c r="AC32" s="1" t="s">
        <v>132</v>
      </c>
      <c r="AD32" s="1" t="s">
        <v>295</v>
      </c>
      <c r="AE32" s="1" t="s">
        <v>159</v>
      </c>
      <c r="AF32" s="1" t="s">
        <v>218</v>
      </c>
      <c r="AG32" s="6">
        <v>1280</v>
      </c>
      <c r="AH32" s="6">
        <v>85.333333333333329</v>
      </c>
      <c r="AI32" s="1"/>
      <c r="AJ32" s="1"/>
      <c r="AK32" s="1"/>
      <c r="AL32" s="1" t="s">
        <v>292</v>
      </c>
      <c r="AM32" s="1" t="s">
        <v>65</v>
      </c>
      <c r="AN32" s="1"/>
      <c r="AO32" s="1" t="s">
        <v>20</v>
      </c>
      <c r="AP32" s="1"/>
      <c r="AQ32" s="1"/>
      <c r="AR32" s="2"/>
      <c r="AS32" s="1"/>
      <c r="AT32" s="1"/>
      <c r="AU32" s="1"/>
      <c r="AV32" s="1" t="s">
        <v>318</v>
      </c>
      <c r="AW32" s="7">
        <v>43719.508832345455</v>
      </c>
      <c r="AX32" s="1" t="s">
        <v>74</v>
      </c>
      <c r="AY32" s="6">
        <v>1280</v>
      </c>
      <c r="AZ32" s="5">
        <v>43713</v>
      </c>
      <c r="BA32" s="5">
        <v>43830</v>
      </c>
      <c r="BB32" s="7">
        <v>43830</v>
      </c>
      <c r="BC32" s="1" t="s">
        <v>338</v>
      </c>
      <c r="BD32" s="1"/>
      <c r="BE32" s="1" t="s">
        <v>180</v>
      </c>
    </row>
    <row r="33" spans="1:57">
      <c r="A33" s="4">
        <v>28</v>
      </c>
      <c r="B33" s="2" t="str">
        <f>HYPERLINK("https://my.zakupki.prom.ua/remote/dispatcher/state_purchase_view/12545308", "UA-2019-08-15-000313-a")</f>
        <v>UA-2019-08-15-000313-a</v>
      </c>
      <c r="C33" s="2" t="s">
        <v>215</v>
      </c>
      <c r="D33" s="1" t="s">
        <v>260</v>
      </c>
      <c r="E33" s="1" t="s">
        <v>261</v>
      </c>
      <c r="F33" s="1" t="s">
        <v>108</v>
      </c>
      <c r="G33" s="1" t="s">
        <v>178</v>
      </c>
      <c r="H33" s="1" t="s">
        <v>295</v>
      </c>
      <c r="I33" s="1" t="s">
        <v>196</v>
      </c>
      <c r="J33" s="1" t="s">
        <v>53</v>
      </c>
      <c r="K33" s="1" t="s">
        <v>214</v>
      </c>
      <c r="L33" s="1" t="s">
        <v>214</v>
      </c>
      <c r="M33" s="1" t="s">
        <v>35</v>
      </c>
      <c r="N33" s="1" t="s">
        <v>35</v>
      </c>
      <c r="O33" s="1" t="s">
        <v>35</v>
      </c>
      <c r="P33" s="5">
        <v>43692</v>
      </c>
      <c r="Q33" s="1"/>
      <c r="R33" s="1"/>
      <c r="S33" s="1"/>
      <c r="T33" s="1"/>
      <c r="U33" s="1" t="s">
        <v>314</v>
      </c>
      <c r="V33" s="4">
        <v>1</v>
      </c>
      <c r="W33" s="6">
        <v>3500</v>
      </c>
      <c r="X33" s="1" t="s">
        <v>215</v>
      </c>
      <c r="Y33" s="4">
        <v>1</v>
      </c>
      <c r="Z33" s="6">
        <v>3500</v>
      </c>
      <c r="AA33" s="1" t="s">
        <v>331</v>
      </c>
      <c r="AB33" s="1" t="s">
        <v>328</v>
      </c>
      <c r="AC33" s="1" t="s">
        <v>132</v>
      </c>
      <c r="AD33" s="1" t="s">
        <v>295</v>
      </c>
      <c r="AE33" s="1" t="s">
        <v>159</v>
      </c>
      <c r="AF33" s="1" t="s">
        <v>218</v>
      </c>
      <c r="AG33" s="6">
        <v>3500</v>
      </c>
      <c r="AH33" s="6">
        <v>3500</v>
      </c>
      <c r="AI33" s="1"/>
      <c r="AJ33" s="1"/>
      <c r="AK33" s="1"/>
      <c r="AL33" s="1" t="s">
        <v>307</v>
      </c>
      <c r="AM33" s="1" t="s">
        <v>63</v>
      </c>
      <c r="AN33" s="1"/>
      <c r="AO33" s="1" t="s">
        <v>13</v>
      </c>
      <c r="AP33" s="1"/>
      <c r="AQ33" s="1"/>
      <c r="AR33" s="2"/>
      <c r="AS33" s="1"/>
      <c r="AT33" s="1"/>
      <c r="AU33" s="1"/>
      <c r="AV33" s="1" t="s">
        <v>318</v>
      </c>
      <c r="AW33" s="7">
        <v>43693.393367455668</v>
      </c>
      <c r="AX33" s="1" t="s">
        <v>74</v>
      </c>
      <c r="AY33" s="6">
        <v>3500</v>
      </c>
      <c r="AZ33" s="1"/>
      <c r="BA33" s="5">
        <v>43719</v>
      </c>
      <c r="BB33" s="7">
        <v>43719</v>
      </c>
      <c r="BC33" s="1" t="s">
        <v>338</v>
      </c>
      <c r="BD33" s="1"/>
      <c r="BE33" s="1" t="s">
        <v>180</v>
      </c>
    </row>
    <row r="34" spans="1:57">
      <c r="A34" s="4">
        <v>29</v>
      </c>
      <c r="B34" s="2" t="str">
        <f>HYPERLINK("https://my.zakupki.prom.ua/remote/dispatcher/state_purchase_view/12367528", "UA-2019-07-29-000711-b")</f>
        <v>UA-2019-07-29-000711-b</v>
      </c>
      <c r="C34" s="2" t="s">
        <v>215</v>
      </c>
      <c r="D34" s="1" t="s">
        <v>191</v>
      </c>
      <c r="E34" s="1" t="s">
        <v>192</v>
      </c>
      <c r="F34" s="1" t="s">
        <v>91</v>
      </c>
      <c r="G34" s="1" t="s">
        <v>170</v>
      </c>
      <c r="H34" s="1" t="s">
        <v>218</v>
      </c>
      <c r="I34" s="1" t="s">
        <v>196</v>
      </c>
      <c r="J34" s="1" t="s">
        <v>53</v>
      </c>
      <c r="K34" s="1" t="s">
        <v>214</v>
      </c>
      <c r="L34" s="1" t="s">
        <v>214</v>
      </c>
      <c r="M34" s="1" t="s">
        <v>44</v>
      </c>
      <c r="N34" s="1" t="s">
        <v>35</v>
      </c>
      <c r="O34" s="1" t="s">
        <v>35</v>
      </c>
      <c r="P34" s="5">
        <v>43675</v>
      </c>
      <c r="Q34" s="5">
        <v>43675</v>
      </c>
      <c r="R34" s="5">
        <v>43679</v>
      </c>
      <c r="S34" s="5">
        <v>43679</v>
      </c>
      <c r="T34" s="5">
        <v>43683</v>
      </c>
      <c r="U34" s="1" t="s">
        <v>315</v>
      </c>
      <c r="V34" s="4">
        <v>1</v>
      </c>
      <c r="W34" s="6">
        <v>10000</v>
      </c>
      <c r="X34" s="1" t="s">
        <v>215</v>
      </c>
      <c r="Y34" s="4">
        <v>1</v>
      </c>
      <c r="Z34" s="6">
        <v>10000</v>
      </c>
      <c r="AA34" s="1" t="s">
        <v>320</v>
      </c>
      <c r="AB34" s="6">
        <v>50</v>
      </c>
      <c r="AC34" s="1" t="s">
        <v>132</v>
      </c>
      <c r="AD34" s="1" t="s">
        <v>295</v>
      </c>
      <c r="AE34" s="1" t="s">
        <v>159</v>
      </c>
      <c r="AF34" s="1" t="s">
        <v>218</v>
      </c>
      <c r="AG34" s="6">
        <v>9534</v>
      </c>
      <c r="AH34" s="6">
        <v>9534</v>
      </c>
      <c r="AI34" s="1" t="s">
        <v>161</v>
      </c>
      <c r="AJ34" s="6">
        <v>466</v>
      </c>
      <c r="AK34" s="6">
        <v>4.6600000000000003E-2</v>
      </c>
      <c r="AL34" s="1" t="s">
        <v>161</v>
      </c>
      <c r="AM34" s="1" t="s">
        <v>59</v>
      </c>
      <c r="AN34" s="1" t="s">
        <v>141</v>
      </c>
      <c r="AO34" s="1" t="s">
        <v>5</v>
      </c>
      <c r="AP34" s="6">
        <v>466</v>
      </c>
      <c r="AQ34" s="6">
        <v>4.6600000000000003E-2</v>
      </c>
      <c r="AR34" s="2"/>
      <c r="AS34" s="7">
        <v>43684.521797986854</v>
      </c>
      <c r="AT34" s="1"/>
      <c r="AU34" s="1"/>
      <c r="AV34" s="1" t="s">
        <v>340</v>
      </c>
      <c r="AW34" s="7">
        <v>43748.445160630094</v>
      </c>
      <c r="AX34" s="1"/>
      <c r="AY34" s="6">
        <v>9534</v>
      </c>
      <c r="AZ34" s="5">
        <v>43696</v>
      </c>
      <c r="BA34" s="5">
        <v>43738</v>
      </c>
      <c r="BB34" s="1"/>
      <c r="BC34" s="1" t="s">
        <v>330</v>
      </c>
      <c r="BD34" s="1" t="s">
        <v>312</v>
      </c>
      <c r="BE34" s="1"/>
    </row>
    <row r="35" spans="1:57">
      <c r="A35" s="4">
        <v>30</v>
      </c>
      <c r="B35" s="2" t="str">
        <f>HYPERLINK("https://my.zakupki.prom.ua/remote/dispatcher/state_purchase_view/12339100", "UA-2019-07-25-000524-b")</f>
        <v>UA-2019-07-25-000524-b</v>
      </c>
      <c r="C35" s="2" t="s">
        <v>215</v>
      </c>
      <c r="D35" s="1" t="s">
        <v>193</v>
      </c>
      <c r="E35" s="1" t="s">
        <v>193</v>
      </c>
      <c r="F35" s="1" t="s">
        <v>90</v>
      </c>
      <c r="G35" s="1" t="s">
        <v>170</v>
      </c>
      <c r="H35" s="1" t="s">
        <v>218</v>
      </c>
      <c r="I35" s="1" t="s">
        <v>196</v>
      </c>
      <c r="J35" s="1" t="s">
        <v>53</v>
      </c>
      <c r="K35" s="1" t="s">
        <v>214</v>
      </c>
      <c r="L35" s="1" t="s">
        <v>214</v>
      </c>
      <c r="M35" s="1" t="s">
        <v>35</v>
      </c>
      <c r="N35" s="1" t="s">
        <v>35</v>
      </c>
      <c r="O35" s="1" t="s">
        <v>35</v>
      </c>
      <c r="P35" s="5">
        <v>43671</v>
      </c>
      <c r="Q35" s="5">
        <v>43671</v>
      </c>
      <c r="R35" s="5">
        <v>43676</v>
      </c>
      <c r="S35" s="5">
        <v>43676</v>
      </c>
      <c r="T35" s="5">
        <v>43680</v>
      </c>
      <c r="U35" s="1" t="s">
        <v>315</v>
      </c>
      <c r="V35" s="4">
        <v>1</v>
      </c>
      <c r="W35" s="6">
        <v>95000</v>
      </c>
      <c r="X35" s="1" t="s">
        <v>215</v>
      </c>
      <c r="Y35" s="4">
        <v>1</v>
      </c>
      <c r="Z35" s="6">
        <v>95000</v>
      </c>
      <c r="AA35" s="1" t="s">
        <v>320</v>
      </c>
      <c r="AB35" s="6">
        <v>470.5</v>
      </c>
      <c r="AC35" s="1" t="s">
        <v>132</v>
      </c>
      <c r="AD35" s="1" t="s">
        <v>295</v>
      </c>
      <c r="AE35" s="1" t="s">
        <v>159</v>
      </c>
      <c r="AF35" s="1" t="s">
        <v>218</v>
      </c>
      <c r="AG35" s="6">
        <v>84910</v>
      </c>
      <c r="AH35" s="6">
        <v>84910</v>
      </c>
      <c r="AI35" s="1" t="s">
        <v>306</v>
      </c>
      <c r="AJ35" s="6">
        <v>10090</v>
      </c>
      <c r="AK35" s="6">
        <v>0.10621052631578948</v>
      </c>
      <c r="AL35" s="1" t="s">
        <v>306</v>
      </c>
      <c r="AM35" s="1" t="s">
        <v>60</v>
      </c>
      <c r="AN35" s="1" t="s">
        <v>133</v>
      </c>
      <c r="AO35" s="1" t="s">
        <v>28</v>
      </c>
      <c r="AP35" s="6">
        <v>10090</v>
      </c>
      <c r="AQ35" s="6">
        <v>0.10621052631578948</v>
      </c>
      <c r="AR35" s="2"/>
      <c r="AS35" s="7">
        <v>43683.442725783643</v>
      </c>
      <c r="AT35" s="5">
        <v>43685</v>
      </c>
      <c r="AU35" s="5">
        <v>43706</v>
      </c>
      <c r="AV35" s="1" t="s">
        <v>318</v>
      </c>
      <c r="AW35" s="7">
        <v>43756.464099024779</v>
      </c>
      <c r="AX35" s="1" t="s">
        <v>74</v>
      </c>
      <c r="AY35" s="6">
        <v>84910</v>
      </c>
      <c r="AZ35" s="5">
        <v>43696</v>
      </c>
      <c r="BA35" s="5">
        <v>43724</v>
      </c>
      <c r="BB35" s="7">
        <v>43830</v>
      </c>
      <c r="BC35" s="1" t="s">
        <v>338</v>
      </c>
      <c r="BD35" s="1"/>
      <c r="BE35" s="1" t="s">
        <v>180</v>
      </c>
    </row>
    <row r="36" spans="1:57">
      <c r="A36" s="4">
        <v>31</v>
      </c>
      <c r="B36" s="2" t="str">
        <f>HYPERLINK("https://my.zakupki.prom.ua/remote/dispatcher/state_purchase_view/12200818", "UA-2019-07-11-000610-b")</f>
        <v>UA-2019-07-11-000610-b</v>
      </c>
      <c r="C36" s="2" t="s">
        <v>215</v>
      </c>
      <c r="D36" s="1" t="s">
        <v>203</v>
      </c>
      <c r="E36" s="1" t="s">
        <v>203</v>
      </c>
      <c r="F36" s="1" t="s">
        <v>62</v>
      </c>
      <c r="G36" s="1" t="s">
        <v>170</v>
      </c>
      <c r="H36" s="1" t="s">
        <v>218</v>
      </c>
      <c r="I36" s="1" t="s">
        <v>196</v>
      </c>
      <c r="J36" s="1" t="s">
        <v>53</v>
      </c>
      <c r="K36" s="1" t="s">
        <v>214</v>
      </c>
      <c r="L36" s="1" t="s">
        <v>214</v>
      </c>
      <c r="M36" s="1" t="s">
        <v>44</v>
      </c>
      <c r="N36" s="1" t="s">
        <v>35</v>
      </c>
      <c r="O36" s="1" t="s">
        <v>35</v>
      </c>
      <c r="P36" s="5">
        <v>43657</v>
      </c>
      <c r="Q36" s="5">
        <v>43657</v>
      </c>
      <c r="R36" s="5">
        <v>43662</v>
      </c>
      <c r="S36" s="5">
        <v>43662</v>
      </c>
      <c r="T36" s="5">
        <v>43665</v>
      </c>
      <c r="U36" s="7">
        <v>43668.580763888887</v>
      </c>
      <c r="V36" s="4">
        <v>2</v>
      </c>
      <c r="W36" s="6">
        <v>51750</v>
      </c>
      <c r="X36" s="1" t="s">
        <v>215</v>
      </c>
      <c r="Y36" s="4">
        <v>6</v>
      </c>
      <c r="Z36" s="6">
        <v>8625</v>
      </c>
      <c r="AA36" s="1" t="s">
        <v>329</v>
      </c>
      <c r="AB36" s="6">
        <v>258.75</v>
      </c>
      <c r="AC36" s="1" t="s">
        <v>132</v>
      </c>
      <c r="AD36" s="1" t="s">
        <v>295</v>
      </c>
      <c r="AE36" s="1" t="s">
        <v>159</v>
      </c>
      <c r="AF36" s="1" t="s">
        <v>218</v>
      </c>
      <c r="AG36" s="6">
        <v>41556</v>
      </c>
      <c r="AH36" s="6">
        <v>6926</v>
      </c>
      <c r="AI36" s="1" t="s">
        <v>160</v>
      </c>
      <c r="AJ36" s="6">
        <v>10194</v>
      </c>
      <c r="AK36" s="6">
        <v>0.19698550724637681</v>
      </c>
      <c r="AL36" s="1" t="s">
        <v>160</v>
      </c>
      <c r="AM36" s="1" t="s">
        <v>54</v>
      </c>
      <c r="AN36" s="1" t="s">
        <v>140</v>
      </c>
      <c r="AO36" s="1" t="s">
        <v>19</v>
      </c>
      <c r="AP36" s="6">
        <v>10194</v>
      </c>
      <c r="AQ36" s="6">
        <v>0.19698550724637681</v>
      </c>
      <c r="AR36" s="2" t="str">
        <f>HYPERLINK("https://auction.openprocurement.org/tenders/07d957073735465b929b0bd80d18f693")</f>
        <v>https://auction.openprocurement.org/tenders/07d957073735465b929b0bd80d18f693</v>
      </c>
      <c r="AS36" s="7">
        <v>43670.41309583994</v>
      </c>
      <c r="AT36" s="5">
        <v>43672</v>
      </c>
      <c r="AU36" s="5">
        <v>43692</v>
      </c>
      <c r="AV36" s="1" t="s">
        <v>318</v>
      </c>
      <c r="AW36" s="7">
        <v>43808.613444050599</v>
      </c>
      <c r="AX36" s="1" t="s">
        <v>74</v>
      </c>
      <c r="AY36" s="6">
        <v>41556</v>
      </c>
      <c r="AZ36" s="5">
        <v>43696</v>
      </c>
      <c r="BA36" s="5">
        <v>43738</v>
      </c>
      <c r="BB36" s="7">
        <v>43830</v>
      </c>
      <c r="BC36" s="1" t="s">
        <v>338</v>
      </c>
      <c r="BD36" s="1"/>
      <c r="BE36" s="1" t="s">
        <v>180</v>
      </c>
    </row>
    <row r="37" spans="1:57">
      <c r="A37" s="4">
        <v>32</v>
      </c>
      <c r="B37" s="2" t="str">
        <f>HYPERLINK("https://my.zakupki.prom.ua/remote/dispatcher/state_purchase_view/12185786", "UA-2019-07-10-001233-b")</f>
        <v>UA-2019-07-10-001233-b</v>
      </c>
      <c r="C37" s="2" t="s">
        <v>215</v>
      </c>
      <c r="D37" s="1" t="s">
        <v>247</v>
      </c>
      <c r="E37" s="1" t="s">
        <v>247</v>
      </c>
      <c r="F37" s="1" t="s">
        <v>122</v>
      </c>
      <c r="G37" s="1" t="s">
        <v>178</v>
      </c>
      <c r="H37" s="1" t="s">
        <v>295</v>
      </c>
      <c r="I37" s="1" t="s">
        <v>196</v>
      </c>
      <c r="J37" s="1" t="s">
        <v>53</v>
      </c>
      <c r="K37" s="1" t="s">
        <v>214</v>
      </c>
      <c r="L37" s="1" t="s">
        <v>214</v>
      </c>
      <c r="M37" s="1" t="s">
        <v>35</v>
      </c>
      <c r="N37" s="1" t="s">
        <v>35</v>
      </c>
      <c r="O37" s="1" t="s">
        <v>35</v>
      </c>
      <c r="P37" s="5">
        <v>43656</v>
      </c>
      <c r="Q37" s="1"/>
      <c r="R37" s="1"/>
      <c r="S37" s="1"/>
      <c r="T37" s="1"/>
      <c r="U37" s="1" t="s">
        <v>314</v>
      </c>
      <c r="V37" s="4">
        <v>1</v>
      </c>
      <c r="W37" s="6">
        <v>385.13</v>
      </c>
      <c r="X37" s="1" t="s">
        <v>215</v>
      </c>
      <c r="Y37" s="4">
        <v>1</v>
      </c>
      <c r="Z37" s="6">
        <v>385.13</v>
      </c>
      <c r="AA37" s="1" t="s">
        <v>331</v>
      </c>
      <c r="AB37" s="1" t="s">
        <v>328</v>
      </c>
      <c r="AC37" s="1" t="s">
        <v>132</v>
      </c>
      <c r="AD37" s="1" t="s">
        <v>295</v>
      </c>
      <c r="AE37" s="1" t="s">
        <v>159</v>
      </c>
      <c r="AF37" s="1" t="s">
        <v>218</v>
      </c>
      <c r="AG37" s="6">
        <v>385.13</v>
      </c>
      <c r="AH37" s="6">
        <v>385.13</v>
      </c>
      <c r="AI37" s="1"/>
      <c r="AJ37" s="1"/>
      <c r="AK37" s="1"/>
      <c r="AL37" s="1" t="s">
        <v>201</v>
      </c>
      <c r="AM37" s="1" t="s">
        <v>39</v>
      </c>
      <c r="AN37" s="1"/>
      <c r="AO37" s="1" t="s">
        <v>21</v>
      </c>
      <c r="AP37" s="1"/>
      <c r="AQ37" s="1"/>
      <c r="AR37" s="2"/>
      <c r="AS37" s="1"/>
      <c r="AT37" s="1"/>
      <c r="AU37" s="1"/>
      <c r="AV37" s="1" t="s">
        <v>318</v>
      </c>
      <c r="AW37" s="7">
        <v>43657.38430661914</v>
      </c>
      <c r="AX37" s="1" t="s">
        <v>95</v>
      </c>
      <c r="AY37" s="6">
        <v>385.13</v>
      </c>
      <c r="AZ37" s="5">
        <v>43655</v>
      </c>
      <c r="BA37" s="5">
        <v>43830</v>
      </c>
      <c r="BB37" s="7">
        <v>43830</v>
      </c>
      <c r="BC37" s="1" t="s">
        <v>338</v>
      </c>
      <c r="BD37" s="1"/>
      <c r="BE37" s="1" t="s">
        <v>180</v>
      </c>
    </row>
    <row r="38" spans="1:57">
      <c r="A38" s="4">
        <v>33</v>
      </c>
      <c r="B38" s="2" t="str">
        <f>HYPERLINK("https://my.zakupki.prom.ua/remote/dispatcher/state_purchase_view/12035205", "UA-2019-06-25-000532-c")</f>
        <v>UA-2019-06-25-000532-c</v>
      </c>
      <c r="C38" s="2" t="s">
        <v>215</v>
      </c>
      <c r="D38" s="1" t="s">
        <v>219</v>
      </c>
      <c r="E38" s="1" t="s">
        <v>219</v>
      </c>
      <c r="F38" s="1" t="s">
        <v>84</v>
      </c>
      <c r="G38" s="1" t="s">
        <v>158</v>
      </c>
      <c r="H38" s="1" t="s">
        <v>218</v>
      </c>
      <c r="I38" s="1" t="s">
        <v>196</v>
      </c>
      <c r="J38" s="1" t="s">
        <v>53</v>
      </c>
      <c r="K38" s="1" t="s">
        <v>214</v>
      </c>
      <c r="L38" s="1" t="s">
        <v>214</v>
      </c>
      <c r="M38" s="1" t="s">
        <v>35</v>
      </c>
      <c r="N38" s="1" t="s">
        <v>35</v>
      </c>
      <c r="O38" s="1" t="s">
        <v>35</v>
      </c>
      <c r="P38" s="5">
        <v>43641</v>
      </c>
      <c r="Q38" s="5">
        <v>43641</v>
      </c>
      <c r="R38" s="5">
        <v>43646</v>
      </c>
      <c r="S38" s="5">
        <v>43641</v>
      </c>
      <c r="T38" s="5">
        <v>43656</v>
      </c>
      <c r="U38" s="1" t="s">
        <v>315</v>
      </c>
      <c r="V38" s="4">
        <v>0</v>
      </c>
      <c r="W38" s="6">
        <v>633100</v>
      </c>
      <c r="X38" s="1" t="s">
        <v>215</v>
      </c>
      <c r="Y38" s="4">
        <v>102</v>
      </c>
      <c r="Z38" s="6">
        <v>6206.86</v>
      </c>
      <c r="AA38" s="1" t="s">
        <v>344</v>
      </c>
      <c r="AB38" s="6">
        <v>3165.5</v>
      </c>
      <c r="AC38" s="1" t="s">
        <v>132</v>
      </c>
      <c r="AD38" s="1" t="s">
        <v>295</v>
      </c>
      <c r="AE38" s="1" t="s">
        <v>159</v>
      </c>
      <c r="AF38" s="1" t="s">
        <v>218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2"/>
      <c r="AS38" s="1"/>
      <c r="AT38" s="1"/>
      <c r="AU38" s="1"/>
      <c r="AV38" s="1" t="s">
        <v>340</v>
      </c>
      <c r="AW38" s="7">
        <v>43642.365835226687</v>
      </c>
      <c r="AX38" s="1"/>
      <c r="AY38" s="1"/>
      <c r="AZ38" s="5">
        <v>43678</v>
      </c>
      <c r="BA38" s="5">
        <v>43708</v>
      </c>
      <c r="BB38" s="1"/>
      <c r="BC38" s="1"/>
      <c r="BD38" s="1" t="s">
        <v>153</v>
      </c>
      <c r="BE38" s="1"/>
    </row>
    <row r="39" spans="1:57">
      <c r="A39" s="4">
        <v>34</v>
      </c>
      <c r="B39" s="2" t="str">
        <f>HYPERLINK("https://my.zakupki.prom.ua/remote/dispatcher/state_purchase_view/11642341", "UA-2019-05-20-001225-a")</f>
        <v>UA-2019-05-20-001225-a</v>
      </c>
      <c r="C39" s="2" t="s">
        <v>215</v>
      </c>
      <c r="D39" s="1" t="s">
        <v>271</v>
      </c>
      <c r="E39" s="1" t="s">
        <v>271</v>
      </c>
      <c r="F39" s="1" t="s">
        <v>104</v>
      </c>
      <c r="G39" s="1" t="s">
        <v>170</v>
      </c>
      <c r="H39" s="1" t="s">
        <v>218</v>
      </c>
      <c r="I39" s="1" t="s">
        <v>196</v>
      </c>
      <c r="J39" s="1" t="s">
        <v>53</v>
      </c>
      <c r="K39" s="1" t="s">
        <v>214</v>
      </c>
      <c r="L39" s="1" t="s">
        <v>214</v>
      </c>
      <c r="M39" s="1" t="s">
        <v>35</v>
      </c>
      <c r="N39" s="1" t="s">
        <v>35</v>
      </c>
      <c r="O39" s="1" t="s">
        <v>35</v>
      </c>
      <c r="P39" s="5">
        <v>43605</v>
      </c>
      <c r="Q39" s="5">
        <v>43605</v>
      </c>
      <c r="R39" s="5">
        <v>43608</v>
      </c>
      <c r="S39" s="5">
        <v>43608</v>
      </c>
      <c r="T39" s="5">
        <v>43612</v>
      </c>
      <c r="U39" s="7">
        <v>43613.579247685186</v>
      </c>
      <c r="V39" s="4">
        <v>4</v>
      </c>
      <c r="W39" s="6">
        <v>65000</v>
      </c>
      <c r="X39" s="1" t="s">
        <v>215</v>
      </c>
      <c r="Y39" s="4">
        <v>1</v>
      </c>
      <c r="Z39" s="6">
        <v>65000</v>
      </c>
      <c r="AA39" s="1" t="s">
        <v>331</v>
      </c>
      <c r="AB39" s="6">
        <v>325</v>
      </c>
      <c r="AC39" s="1" t="s">
        <v>132</v>
      </c>
      <c r="AD39" s="1" t="s">
        <v>295</v>
      </c>
      <c r="AE39" s="1" t="s">
        <v>159</v>
      </c>
      <c r="AF39" s="1" t="s">
        <v>218</v>
      </c>
      <c r="AG39" s="6">
        <v>31675</v>
      </c>
      <c r="AH39" s="6">
        <v>31675</v>
      </c>
      <c r="AI39" s="1" t="s">
        <v>284</v>
      </c>
      <c r="AJ39" s="6">
        <v>33325</v>
      </c>
      <c r="AK39" s="6">
        <v>0.51269230769230767</v>
      </c>
      <c r="AL39" s="1" t="s">
        <v>284</v>
      </c>
      <c r="AM39" s="1" t="s">
        <v>70</v>
      </c>
      <c r="AN39" s="1" t="s">
        <v>134</v>
      </c>
      <c r="AO39" s="1" t="s">
        <v>2</v>
      </c>
      <c r="AP39" s="6">
        <v>33325</v>
      </c>
      <c r="AQ39" s="6">
        <v>0.51269230769230767</v>
      </c>
      <c r="AR39" s="2" t="str">
        <f>HYPERLINK("https://auction.openprocurement.org/tenders/84a13c997d944aa29af8dcdcb07cd6f3")</f>
        <v>https://auction.openprocurement.org/tenders/84a13c997d944aa29af8dcdcb07cd6f3</v>
      </c>
      <c r="AS39" s="7">
        <v>43614.434979837388</v>
      </c>
      <c r="AT39" s="5">
        <v>43616</v>
      </c>
      <c r="AU39" s="5">
        <v>43638</v>
      </c>
      <c r="AV39" s="1" t="s">
        <v>318</v>
      </c>
      <c r="AW39" s="7">
        <v>43739.346263114043</v>
      </c>
      <c r="AX39" s="1" t="s">
        <v>79</v>
      </c>
      <c r="AY39" s="6">
        <v>31675</v>
      </c>
      <c r="AZ39" s="5">
        <v>43619</v>
      </c>
      <c r="BA39" s="5">
        <v>43646</v>
      </c>
      <c r="BB39" s="7">
        <v>43830</v>
      </c>
      <c r="BC39" s="1" t="s">
        <v>338</v>
      </c>
      <c r="BD39" s="1"/>
      <c r="BE39" s="1"/>
    </row>
    <row r="40" spans="1:57">
      <c r="A40" s="4">
        <v>35</v>
      </c>
      <c r="B40" s="2" t="str">
        <f>HYPERLINK("https://my.zakupki.prom.ua/remote/dispatcher/state_purchase_view/11462264", "UA-2019-05-02-000943-a")</f>
        <v>UA-2019-05-02-000943-a</v>
      </c>
      <c r="C40" s="2" t="s">
        <v>215</v>
      </c>
      <c r="D40" s="1" t="s">
        <v>229</v>
      </c>
      <c r="E40" s="1" t="s">
        <v>229</v>
      </c>
      <c r="F40" s="1" t="s">
        <v>126</v>
      </c>
      <c r="G40" s="1" t="s">
        <v>178</v>
      </c>
      <c r="H40" s="1" t="s">
        <v>295</v>
      </c>
      <c r="I40" s="1" t="s">
        <v>196</v>
      </c>
      <c r="J40" s="1" t="s">
        <v>53</v>
      </c>
      <c r="K40" s="1" t="s">
        <v>214</v>
      </c>
      <c r="L40" s="1" t="s">
        <v>214</v>
      </c>
      <c r="M40" s="1" t="s">
        <v>35</v>
      </c>
      <c r="N40" s="1" t="s">
        <v>35</v>
      </c>
      <c r="O40" s="1" t="s">
        <v>35</v>
      </c>
      <c r="P40" s="5">
        <v>43587</v>
      </c>
      <c r="Q40" s="1"/>
      <c r="R40" s="1"/>
      <c r="S40" s="1"/>
      <c r="T40" s="1"/>
      <c r="U40" s="1" t="s">
        <v>314</v>
      </c>
      <c r="V40" s="4">
        <v>1</v>
      </c>
      <c r="W40" s="6">
        <v>6058.73</v>
      </c>
      <c r="X40" s="1" t="s">
        <v>215</v>
      </c>
      <c r="Y40" s="4">
        <v>1</v>
      </c>
      <c r="Z40" s="6">
        <v>6058.73</v>
      </c>
      <c r="AA40" s="1" t="s">
        <v>331</v>
      </c>
      <c r="AB40" s="1" t="s">
        <v>328</v>
      </c>
      <c r="AC40" s="1" t="s">
        <v>132</v>
      </c>
      <c r="AD40" s="1" t="s">
        <v>295</v>
      </c>
      <c r="AE40" s="1" t="s">
        <v>159</v>
      </c>
      <c r="AF40" s="1" t="s">
        <v>218</v>
      </c>
      <c r="AG40" s="6">
        <v>6058.73</v>
      </c>
      <c r="AH40" s="6">
        <v>6058.73</v>
      </c>
      <c r="AI40" s="1"/>
      <c r="AJ40" s="1"/>
      <c r="AK40" s="1"/>
      <c r="AL40" s="1" t="s">
        <v>181</v>
      </c>
      <c r="AM40" s="1" t="s">
        <v>40</v>
      </c>
      <c r="AN40" s="1"/>
      <c r="AO40" s="1" t="s">
        <v>15</v>
      </c>
      <c r="AP40" s="1"/>
      <c r="AQ40" s="1"/>
      <c r="AR40" s="2"/>
      <c r="AS40" s="1"/>
      <c r="AT40" s="1"/>
      <c r="AU40" s="1"/>
      <c r="AV40" s="1" t="s">
        <v>318</v>
      </c>
      <c r="AW40" s="7">
        <v>43588.445069308254</v>
      </c>
      <c r="AX40" s="1" t="s">
        <v>46</v>
      </c>
      <c r="AY40" s="6">
        <v>6058.73</v>
      </c>
      <c r="AZ40" s="5">
        <v>43581</v>
      </c>
      <c r="BA40" s="5">
        <v>43830</v>
      </c>
      <c r="BB40" s="7">
        <v>43830</v>
      </c>
      <c r="BC40" s="1" t="s">
        <v>338</v>
      </c>
      <c r="BD40" s="1"/>
      <c r="BE40" s="1" t="s">
        <v>180</v>
      </c>
    </row>
    <row r="41" spans="1:57">
      <c r="A41" s="4">
        <v>36</v>
      </c>
      <c r="B41" s="2" t="str">
        <f>HYPERLINK("https://my.zakupki.prom.ua/remote/dispatcher/state_purchase_view/11164268", "UA-2019-04-03-000892-b")</f>
        <v>UA-2019-04-03-000892-b</v>
      </c>
      <c r="C41" s="2" t="s">
        <v>215</v>
      </c>
      <c r="D41" s="1" t="s">
        <v>271</v>
      </c>
      <c r="E41" s="1" t="s">
        <v>271</v>
      </c>
      <c r="F41" s="1" t="s">
        <v>105</v>
      </c>
      <c r="G41" s="1" t="s">
        <v>170</v>
      </c>
      <c r="H41" s="1" t="s">
        <v>218</v>
      </c>
      <c r="I41" s="1" t="s">
        <v>196</v>
      </c>
      <c r="J41" s="1" t="s">
        <v>53</v>
      </c>
      <c r="K41" s="1" t="s">
        <v>214</v>
      </c>
      <c r="L41" s="1" t="s">
        <v>214</v>
      </c>
      <c r="M41" s="1" t="s">
        <v>44</v>
      </c>
      <c r="N41" s="1" t="s">
        <v>35</v>
      </c>
      <c r="O41" s="1" t="s">
        <v>35</v>
      </c>
      <c r="P41" s="5">
        <v>43558</v>
      </c>
      <c r="Q41" s="5">
        <v>43558</v>
      </c>
      <c r="R41" s="5">
        <v>43564</v>
      </c>
      <c r="S41" s="5">
        <v>43564</v>
      </c>
      <c r="T41" s="5">
        <v>43570</v>
      </c>
      <c r="U41" s="1" t="s">
        <v>315</v>
      </c>
      <c r="V41" s="4">
        <v>5</v>
      </c>
      <c r="W41" s="6">
        <v>65000</v>
      </c>
      <c r="X41" s="1" t="s">
        <v>215</v>
      </c>
      <c r="Y41" s="4">
        <v>1</v>
      </c>
      <c r="Z41" s="6">
        <v>65000</v>
      </c>
      <c r="AA41" s="1" t="s">
        <v>331</v>
      </c>
      <c r="AB41" s="6">
        <v>325</v>
      </c>
      <c r="AC41" s="1" t="s">
        <v>132</v>
      </c>
      <c r="AD41" s="1" t="s">
        <v>295</v>
      </c>
      <c r="AE41" s="1" t="s">
        <v>159</v>
      </c>
      <c r="AF41" s="1" t="s">
        <v>218</v>
      </c>
      <c r="AG41" s="6">
        <v>31125</v>
      </c>
      <c r="AH41" s="6">
        <v>31125</v>
      </c>
      <c r="AI41" s="1" t="s">
        <v>305</v>
      </c>
      <c r="AJ41" s="6">
        <v>33875</v>
      </c>
      <c r="AK41" s="6">
        <v>0.52115384615384619</v>
      </c>
      <c r="AL41" s="1"/>
      <c r="AM41" s="1"/>
      <c r="AN41" s="1"/>
      <c r="AO41" s="1"/>
      <c r="AP41" s="1"/>
      <c r="AQ41" s="1"/>
      <c r="AR41" s="2" t="str">
        <f>HYPERLINK("https://auction.openprocurement.org/tenders/6639651811f546d1ab18c9cb9ea202de")</f>
        <v>https://auction.openprocurement.org/tenders/6639651811f546d1ab18c9cb9ea202de</v>
      </c>
      <c r="AS41" s="1"/>
      <c r="AT41" s="1"/>
      <c r="AU41" s="1"/>
      <c r="AV41" s="1" t="s">
        <v>340</v>
      </c>
      <c r="AW41" s="7">
        <v>43591.60118576391</v>
      </c>
      <c r="AX41" s="1"/>
      <c r="AY41" s="1"/>
      <c r="AZ41" s="5">
        <v>43578</v>
      </c>
      <c r="BA41" s="5">
        <v>43616</v>
      </c>
      <c r="BB41" s="1"/>
      <c r="BC41" s="1"/>
      <c r="BD41" s="1" t="s">
        <v>298</v>
      </c>
      <c r="BE41" s="1"/>
    </row>
    <row r="42" spans="1:57">
      <c r="A42" s="4">
        <v>37</v>
      </c>
      <c r="B42" s="2" t="str">
        <f>HYPERLINK("https://my.zakupki.prom.ua/remote/dispatcher/state_purchase_view/11075082", "UA-2019-03-26-001936-b")</f>
        <v>UA-2019-03-26-001936-b</v>
      </c>
      <c r="C42" s="2" t="s">
        <v>215</v>
      </c>
      <c r="D42" s="1" t="s">
        <v>274</v>
      </c>
      <c r="E42" s="1" t="s">
        <v>274</v>
      </c>
      <c r="F42" s="1" t="s">
        <v>71</v>
      </c>
      <c r="G42" s="1" t="s">
        <v>178</v>
      </c>
      <c r="H42" s="1" t="s">
        <v>295</v>
      </c>
      <c r="I42" s="1" t="s">
        <v>196</v>
      </c>
      <c r="J42" s="1" t="s">
        <v>53</v>
      </c>
      <c r="K42" s="1" t="s">
        <v>214</v>
      </c>
      <c r="L42" s="1" t="s">
        <v>214</v>
      </c>
      <c r="M42" s="1" t="s">
        <v>35</v>
      </c>
      <c r="N42" s="1" t="s">
        <v>35</v>
      </c>
      <c r="O42" s="1" t="s">
        <v>35</v>
      </c>
      <c r="P42" s="5">
        <v>43550</v>
      </c>
      <c r="Q42" s="1"/>
      <c r="R42" s="1"/>
      <c r="S42" s="1"/>
      <c r="T42" s="1"/>
      <c r="U42" s="1" t="s">
        <v>314</v>
      </c>
      <c r="V42" s="4">
        <v>1</v>
      </c>
      <c r="W42" s="6">
        <v>1991</v>
      </c>
      <c r="X42" s="1" t="s">
        <v>215</v>
      </c>
      <c r="Y42" s="4">
        <v>4</v>
      </c>
      <c r="Z42" s="6">
        <v>497.75</v>
      </c>
      <c r="AA42" s="1" t="s">
        <v>344</v>
      </c>
      <c r="AB42" s="1" t="s">
        <v>328</v>
      </c>
      <c r="AC42" s="1" t="s">
        <v>132</v>
      </c>
      <c r="AD42" s="1" t="s">
        <v>295</v>
      </c>
      <c r="AE42" s="1" t="s">
        <v>159</v>
      </c>
      <c r="AF42" s="1" t="s">
        <v>218</v>
      </c>
      <c r="AG42" s="6">
        <v>1991</v>
      </c>
      <c r="AH42" s="6">
        <v>497.75</v>
      </c>
      <c r="AI42" s="1"/>
      <c r="AJ42" s="1"/>
      <c r="AK42" s="1"/>
      <c r="AL42" s="1" t="s">
        <v>294</v>
      </c>
      <c r="AM42" s="1" t="s">
        <v>73</v>
      </c>
      <c r="AN42" s="1"/>
      <c r="AO42" s="1" t="s">
        <v>33</v>
      </c>
      <c r="AP42" s="1"/>
      <c r="AQ42" s="1"/>
      <c r="AR42" s="2"/>
      <c r="AS42" s="1"/>
      <c r="AT42" s="1"/>
      <c r="AU42" s="1"/>
      <c r="AV42" s="1" t="s">
        <v>318</v>
      </c>
      <c r="AW42" s="7">
        <v>43552.496183419782</v>
      </c>
      <c r="AX42" s="1" t="s">
        <v>74</v>
      </c>
      <c r="AY42" s="6">
        <v>1991</v>
      </c>
      <c r="AZ42" s="5">
        <v>43545</v>
      </c>
      <c r="BA42" s="5">
        <v>43830</v>
      </c>
      <c r="BB42" s="7">
        <v>43830</v>
      </c>
      <c r="BC42" s="1" t="s">
        <v>338</v>
      </c>
      <c r="BD42" s="1"/>
      <c r="BE42" s="1" t="s">
        <v>180</v>
      </c>
    </row>
    <row r="43" spans="1:57">
      <c r="A43" s="4">
        <v>38</v>
      </c>
      <c r="B43" s="2" t="str">
        <f>HYPERLINK("https://my.zakupki.prom.ua/remote/dispatcher/state_purchase_view/10992820", "UA-2019-03-21-000419-a")</f>
        <v>UA-2019-03-21-000419-a</v>
      </c>
      <c r="C43" s="2" t="s">
        <v>215</v>
      </c>
      <c r="D43" s="1" t="s">
        <v>311</v>
      </c>
      <c r="E43" s="1" t="s">
        <v>152</v>
      </c>
      <c r="F43" s="1" t="s">
        <v>68</v>
      </c>
      <c r="G43" s="1" t="s">
        <v>178</v>
      </c>
      <c r="H43" s="1" t="s">
        <v>295</v>
      </c>
      <c r="I43" s="1" t="s">
        <v>196</v>
      </c>
      <c r="J43" s="1" t="s">
        <v>53</v>
      </c>
      <c r="K43" s="1" t="s">
        <v>214</v>
      </c>
      <c r="L43" s="1" t="s">
        <v>214</v>
      </c>
      <c r="M43" s="1" t="s">
        <v>35</v>
      </c>
      <c r="N43" s="1" t="s">
        <v>35</v>
      </c>
      <c r="O43" s="1" t="s">
        <v>35</v>
      </c>
      <c r="P43" s="5">
        <v>43545</v>
      </c>
      <c r="Q43" s="1"/>
      <c r="R43" s="1"/>
      <c r="S43" s="1"/>
      <c r="T43" s="1"/>
      <c r="U43" s="1" t="s">
        <v>314</v>
      </c>
      <c r="V43" s="4">
        <v>1</v>
      </c>
      <c r="W43" s="6">
        <v>647</v>
      </c>
      <c r="X43" s="1" t="s">
        <v>215</v>
      </c>
      <c r="Y43" s="1" t="s">
        <v>324</v>
      </c>
      <c r="Z43" s="1" t="s">
        <v>324</v>
      </c>
      <c r="AA43" s="1" t="s">
        <v>324</v>
      </c>
      <c r="AB43" s="1" t="s">
        <v>328</v>
      </c>
      <c r="AC43" s="1" t="s">
        <v>132</v>
      </c>
      <c r="AD43" s="1" t="s">
        <v>295</v>
      </c>
      <c r="AE43" s="1" t="s">
        <v>159</v>
      </c>
      <c r="AF43" s="1" t="s">
        <v>218</v>
      </c>
      <c r="AG43" s="6">
        <v>647</v>
      </c>
      <c r="AH43" s="1" t="s">
        <v>324</v>
      </c>
      <c r="AI43" s="1"/>
      <c r="AJ43" s="1"/>
      <c r="AK43" s="1"/>
      <c r="AL43" s="1" t="s">
        <v>291</v>
      </c>
      <c r="AM43" s="1" t="s">
        <v>94</v>
      </c>
      <c r="AN43" s="1"/>
      <c r="AO43" s="1" t="s">
        <v>25</v>
      </c>
      <c r="AP43" s="1"/>
      <c r="AQ43" s="1"/>
      <c r="AR43" s="2"/>
      <c r="AS43" s="1"/>
      <c r="AT43" s="1"/>
      <c r="AU43" s="1"/>
      <c r="AV43" s="1" t="s">
        <v>318</v>
      </c>
      <c r="AW43" s="7">
        <v>43550.595467683932</v>
      </c>
      <c r="AX43" s="1" t="s">
        <v>74</v>
      </c>
      <c r="AY43" s="6">
        <v>647</v>
      </c>
      <c r="AZ43" s="5">
        <v>43524</v>
      </c>
      <c r="BA43" s="5">
        <v>43830</v>
      </c>
      <c r="BB43" s="7">
        <v>43830</v>
      </c>
      <c r="BC43" s="1" t="s">
        <v>338</v>
      </c>
      <c r="BD43" s="1"/>
      <c r="BE43" s="1" t="s">
        <v>180</v>
      </c>
    </row>
    <row r="44" spans="1:57">
      <c r="A44" s="4">
        <v>39</v>
      </c>
      <c r="B44" s="2" t="str">
        <f>HYPERLINK("https://my.zakupki.prom.ua/remote/dispatcher/state_purchase_view/10993908", "UA-2019-03-20-000600-a")</f>
        <v>UA-2019-03-20-000600-a</v>
      </c>
      <c r="C44" s="2" t="s">
        <v>215</v>
      </c>
      <c r="D44" s="1" t="s">
        <v>310</v>
      </c>
      <c r="E44" s="1" t="s">
        <v>310</v>
      </c>
      <c r="F44" s="1" t="s">
        <v>101</v>
      </c>
      <c r="G44" s="1" t="s">
        <v>170</v>
      </c>
      <c r="H44" s="1" t="s">
        <v>218</v>
      </c>
      <c r="I44" s="1" t="s">
        <v>196</v>
      </c>
      <c r="J44" s="1" t="s">
        <v>53</v>
      </c>
      <c r="K44" s="1" t="s">
        <v>214</v>
      </c>
      <c r="L44" s="1" t="s">
        <v>214</v>
      </c>
      <c r="M44" s="1" t="s">
        <v>35</v>
      </c>
      <c r="N44" s="1" t="s">
        <v>35</v>
      </c>
      <c r="O44" s="1" t="s">
        <v>35</v>
      </c>
      <c r="P44" s="5">
        <v>43544</v>
      </c>
      <c r="Q44" s="5">
        <v>43544</v>
      </c>
      <c r="R44" s="5">
        <v>43551</v>
      </c>
      <c r="S44" s="5">
        <v>43551</v>
      </c>
      <c r="T44" s="5">
        <v>43560</v>
      </c>
      <c r="U44" s="7">
        <v>43565.592349537037</v>
      </c>
      <c r="V44" s="4">
        <v>3</v>
      </c>
      <c r="W44" s="6">
        <v>25000</v>
      </c>
      <c r="X44" s="1" t="s">
        <v>215</v>
      </c>
      <c r="Y44" s="4">
        <v>520</v>
      </c>
      <c r="Z44" s="6">
        <v>48.08</v>
      </c>
      <c r="AA44" s="1" t="s">
        <v>323</v>
      </c>
      <c r="AB44" s="6">
        <v>125</v>
      </c>
      <c r="AC44" s="1" t="s">
        <v>132</v>
      </c>
      <c r="AD44" s="1" t="s">
        <v>295</v>
      </c>
      <c r="AE44" s="1" t="s">
        <v>159</v>
      </c>
      <c r="AF44" s="1" t="s">
        <v>218</v>
      </c>
      <c r="AG44" s="6">
        <v>19907</v>
      </c>
      <c r="AH44" s="6">
        <v>38.282692307692308</v>
      </c>
      <c r="AI44" s="1" t="s">
        <v>288</v>
      </c>
      <c r="AJ44" s="6">
        <v>5093</v>
      </c>
      <c r="AK44" s="6">
        <v>0.20372000000000001</v>
      </c>
      <c r="AL44" s="1" t="s">
        <v>283</v>
      </c>
      <c r="AM44" s="1" t="s">
        <v>67</v>
      </c>
      <c r="AN44" s="1" t="s">
        <v>142</v>
      </c>
      <c r="AO44" s="1" t="s">
        <v>3</v>
      </c>
      <c r="AP44" s="6">
        <v>5092.4799999999996</v>
      </c>
      <c r="AQ44" s="6">
        <v>0.20369919999999997</v>
      </c>
      <c r="AR44" s="2" t="str">
        <f>HYPERLINK("https://auction.openprocurement.org/tenders/4ab76a4dad244d2ea499e7d354df147d")</f>
        <v>https://auction.openprocurement.org/tenders/4ab76a4dad244d2ea499e7d354df147d</v>
      </c>
      <c r="AS44" s="7">
        <v>43570.474540321156</v>
      </c>
      <c r="AT44" s="5">
        <v>43572</v>
      </c>
      <c r="AU44" s="5">
        <v>43581</v>
      </c>
      <c r="AV44" s="1" t="s">
        <v>318</v>
      </c>
      <c r="AW44" s="7">
        <v>43623.398168784915</v>
      </c>
      <c r="AX44" s="1" t="s">
        <v>74</v>
      </c>
      <c r="AY44" s="6">
        <v>19907.52</v>
      </c>
      <c r="AZ44" s="5">
        <v>43570</v>
      </c>
      <c r="BA44" s="5">
        <v>43616</v>
      </c>
      <c r="BB44" s="7">
        <v>43830</v>
      </c>
      <c r="BC44" s="1" t="s">
        <v>338</v>
      </c>
      <c r="BD44" s="1"/>
      <c r="BE44" s="1" t="s">
        <v>180</v>
      </c>
    </row>
    <row r="45" spans="1:57">
      <c r="A45" s="4">
        <v>40</v>
      </c>
      <c r="B45" s="2" t="str">
        <f>HYPERLINK("https://my.zakupki.prom.ua/remote/dispatcher/state_purchase_view/10937525", "UA-2019-03-15-000964-a")</f>
        <v>UA-2019-03-15-000964-a</v>
      </c>
      <c r="C45" s="2" t="s">
        <v>215</v>
      </c>
      <c r="D45" s="1" t="s">
        <v>303</v>
      </c>
      <c r="E45" s="1" t="s">
        <v>303</v>
      </c>
      <c r="F45" s="1" t="s">
        <v>128</v>
      </c>
      <c r="G45" s="1" t="s">
        <v>178</v>
      </c>
      <c r="H45" s="1" t="s">
        <v>295</v>
      </c>
      <c r="I45" s="1" t="s">
        <v>196</v>
      </c>
      <c r="J45" s="1" t="s">
        <v>53</v>
      </c>
      <c r="K45" s="1" t="s">
        <v>214</v>
      </c>
      <c r="L45" s="1" t="s">
        <v>214</v>
      </c>
      <c r="M45" s="1" t="s">
        <v>35</v>
      </c>
      <c r="N45" s="1" t="s">
        <v>35</v>
      </c>
      <c r="O45" s="1" t="s">
        <v>35</v>
      </c>
      <c r="P45" s="5">
        <v>43539</v>
      </c>
      <c r="Q45" s="1"/>
      <c r="R45" s="1"/>
      <c r="S45" s="1"/>
      <c r="T45" s="1"/>
      <c r="U45" s="1" t="s">
        <v>314</v>
      </c>
      <c r="V45" s="4">
        <v>1</v>
      </c>
      <c r="W45" s="6">
        <v>4234.5600000000004</v>
      </c>
      <c r="X45" s="1" t="s">
        <v>215</v>
      </c>
      <c r="Y45" s="4">
        <v>1</v>
      </c>
      <c r="Z45" s="6">
        <v>4234.5600000000004</v>
      </c>
      <c r="AA45" s="1" t="s">
        <v>331</v>
      </c>
      <c r="AB45" s="1" t="s">
        <v>328</v>
      </c>
      <c r="AC45" s="1" t="s">
        <v>132</v>
      </c>
      <c r="AD45" s="1" t="s">
        <v>295</v>
      </c>
      <c r="AE45" s="1" t="s">
        <v>159</v>
      </c>
      <c r="AF45" s="1" t="s">
        <v>218</v>
      </c>
      <c r="AG45" s="6">
        <v>4234.5600000000004</v>
      </c>
      <c r="AH45" s="6">
        <v>4234.5600000000004</v>
      </c>
      <c r="AI45" s="1"/>
      <c r="AJ45" s="1"/>
      <c r="AK45" s="1"/>
      <c r="AL45" s="1" t="s">
        <v>184</v>
      </c>
      <c r="AM45" s="1" t="s">
        <v>66</v>
      </c>
      <c r="AN45" s="1"/>
      <c r="AO45" s="1" t="s">
        <v>27</v>
      </c>
      <c r="AP45" s="1"/>
      <c r="AQ45" s="1"/>
      <c r="AR45" s="2"/>
      <c r="AS45" s="1"/>
      <c r="AT45" s="1"/>
      <c r="AU45" s="1"/>
      <c r="AV45" s="1" t="s">
        <v>318</v>
      </c>
      <c r="AW45" s="7">
        <v>43543.4104082536</v>
      </c>
      <c r="AX45" s="1" t="s">
        <v>121</v>
      </c>
      <c r="AY45" s="6">
        <v>4234.5600000000004</v>
      </c>
      <c r="AZ45" s="5">
        <v>43536</v>
      </c>
      <c r="BA45" s="5">
        <v>43830</v>
      </c>
      <c r="BB45" s="7">
        <v>43830</v>
      </c>
      <c r="BC45" s="1" t="s">
        <v>338</v>
      </c>
      <c r="BD45" s="1"/>
      <c r="BE45" s="1" t="s">
        <v>180</v>
      </c>
    </row>
    <row r="46" spans="1:57">
      <c r="A46" s="4">
        <v>41</v>
      </c>
      <c r="B46" s="2" t="str">
        <f>HYPERLINK("https://my.zakupki.prom.ua/remote/dispatcher/state_purchase_view/10916336", "UA-2019-03-14-001267-a")</f>
        <v>UA-2019-03-14-001267-a</v>
      </c>
      <c r="C46" s="2" t="s">
        <v>215</v>
      </c>
      <c r="D46" s="1" t="s">
        <v>231</v>
      </c>
      <c r="E46" s="1" t="s">
        <v>231</v>
      </c>
      <c r="F46" s="1" t="s">
        <v>52</v>
      </c>
      <c r="G46" s="1" t="s">
        <v>178</v>
      </c>
      <c r="H46" s="1" t="s">
        <v>295</v>
      </c>
      <c r="I46" s="1" t="s">
        <v>196</v>
      </c>
      <c r="J46" s="1" t="s">
        <v>53</v>
      </c>
      <c r="K46" s="1" t="s">
        <v>214</v>
      </c>
      <c r="L46" s="1" t="s">
        <v>214</v>
      </c>
      <c r="M46" s="1" t="s">
        <v>35</v>
      </c>
      <c r="N46" s="1" t="s">
        <v>35</v>
      </c>
      <c r="O46" s="1" t="s">
        <v>35</v>
      </c>
      <c r="P46" s="5">
        <v>43538</v>
      </c>
      <c r="Q46" s="1"/>
      <c r="R46" s="1"/>
      <c r="S46" s="1"/>
      <c r="T46" s="1"/>
      <c r="U46" s="1" t="s">
        <v>314</v>
      </c>
      <c r="V46" s="4">
        <v>1</v>
      </c>
      <c r="W46" s="6">
        <v>1078</v>
      </c>
      <c r="X46" s="1" t="s">
        <v>215</v>
      </c>
      <c r="Y46" s="4">
        <v>41</v>
      </c>
      <c r="Z46" s="6">
        <v>26.29</v>
      </c>
      <c r="AA46" s="1" t="s">
        <v>344</v>
      </c>
      <c r="AB46" s="1" t="s">
        <v>328</v>
      </c>
      <c r="AC46" s="1" t="s">
        <v>132</v>
      </c>
      <c r="AD46" s="1" t="s">
        <v>295</v>
      </c>
      <c r="AE46" s="1" t="s">
        <v>159</v>
      </c>
      <c r="AF46" s="1" t="s">
        <v>218</v>
      </c>
      <c r="AG46" s="6">
        <v>1078</v>
      </c>
      <c r="AH46" s="6">
        <v>26.292682926829269</v>
      </c>
      <c r="AI46" s="1"/>
      <c r="AJ46" s="1"/>
      <c r="AK46" s="1"/>
      <c r="AL46" s="1" t="s">
        <v>176</v>
      </c>
      <c r="AM46" s="1" t="s">
        <v>51</v>
      </c>
      <c r="AN46" s="1"/>
      <c r="AO46" s="1" t="s">
        <v>34</v>
      </c>
      <c r="AP46" s="1"/>
      <c r="AQ46" s="1"/>
      <c r="AR46" s="2"/>
      <c r="AS46" s="1"/>
      <c r="AT46" s="1"/>
      <c r="AU46" s="1"/>
      <c r="AV46" s="1" t="s">
        <v>318</v>
      </c>
      <c r="AW46" s="7">
        <v>43543.418466054471</v>
      </c>
      <c r="AX46" s="1" t="s">
        <v>346</v>
      </c>
      <c r="AY46" s="6">
        <v>1078</v>
      </c>
      <c r="AZ46" s="5">
        <v>43538</v>
      </c>
      <c r="BA46" s="5">
        <v>43585</v>
      </c>
      <c r="BB46" s="7">
        <v>43830</v>
      </c>
      <c r="BC46" s="1" t="s">
        <v>338</v>
      </c>
      <c r="BD46" s="1"/>
      <c r="BE46" s="1" t="s">
        <v>180</v>
      </c>
    </row>
    <row r="47" spans="1:57">
      <c r="A47" s="4">
        <v>42</v>
      </c>
      <c r="B47" s="2" t="str">
        <f>HYPERLINK("https://my.zakupki.prom.ua/remote/dispatcher/state_purchase_view/10897057", "UA-2019-03-13-000970-a")</f>
        <v>UA-2019-03-13-000970-a</v>
      </c>
      <c r="C47" s="2" t="s">
        <v>215</v>
      </c>
      <c r="D47" s="1" t="s">
        <v>271</v>
      </c>
      <c r="E47" s="1" t="s">
        <v>271</v>
      </c>
      <c r="F47" s="1" t="s">
        <v>104</v>
      </c>
      <c r="G47" s="1" t="s">
        <v>170</v>
      </c>
      <c r="H47" s="1" t="s">
        <v>218</v>
      </c>
      <c r="I47" s="1" t="s">
        <v>196</v>
      </c>
      <c r="J47" s="1" t="s">
        <v>53</v>
      </c>
      <c r="K47" s="1" t="s">
        <v>214</v>
      </c>
      <c r="L47" s="1" t="s">
        <v>214</v>
      </c>
      <c r="M47" s="1" t="s">
        <v>35</v>
      </c>
      <c r="N47" s="1" t="s">
        <v>35</v>
      </c>
      <c r="O47" s="1" t="s">
        <v>35</v>
      </c>
      <c r="P47" s="5">
        <v>43537</v>
      </c>
      <c r="Q47" s="5">
        <v>43537</v>
      </c>
      <c r="R47" s="5">
        <v>43543</v>
      </c>
      <c r="S47" s="5">
        <v>43543</v>
      </c>
      <c r="T47" s="5">
        <v>43552</v>
      </c>
      <c r="U47" s="1" t="s">
        <v>315</v>
      </c>
      <c r="V47" s="4">
        <v>0</v>
      </c>
      <c r="W47" s="6">
        <v>65000</v>
      </c>
      <c r="X47" s="1" t="s">
        <v>215</v>
      </c>
      <c r="Y47" s="4">
        <v>1</v>
      </c>
      <c r="Z47" s="6">
        <v>65000</v>
      </c>
      <c r="AA47" s="1" t="s">
        <v>331</v>
      </c>
      <c r="AB47" s="6">
        <v>325</v>
      </c>
      <c r="AC47" s="1" t="s">
        <v>132</v>
      </c>
      <c r="AD47" s="1" t="s">
        <v>295</v>
      </c>
      <c r="AE47" s="1" t="s">
        <v>159</v>
      </c>
      <c r="AF47" s="1" t="s">
        <v>218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"/>
      <c r="AS47" s="1"/>
      <c r="AT47" s="1"/>
      <c r="AU47" s="1"/>
      <c r="AV47" s="1" t="s">
        <v>319</v>
      </c>
      <c r="AW47" s="7">
        <v>43552.480140429667</v>
      </c>
      <c r="AX47" s="1"/>
      <c r="AY47" s="1"/>
      <c r="AZ47" s="5">
        <v>43556</v>
      </c>
      <c r="BA47" s="5">
        <v>43585</v>
      </c>
      <c r="BB47" s="1"/>
      <c r="BC47" s="1"/>
      <c r="BD47" s="1"/>
      <c r="BE47" s="1"/>
    </row>
    <row r="48" spans="1:57">
      <c r="A48" s="4">
        <v>43</v>
      </c>
      <c r="B48" s="2" t="str">
        <f>HYPERLINK("https://my.zakupki.prom.ua/remote/dispatcher/state_purchase_view/10566278", "UA-2019-02-14-001732-b")</f>
        <v>UA-2019-02-14-001732-b</v>
      </c>
      <c r="C48" s="2" t="s">
        <v>215</v>
      </c>
      <c r="D48" s="1" t="s">
        <v>211</v>
      </c>
      <c r="E48" s="1" t="s">
        <v>211</v>
      </c>
      <c r="F48" s="1" t="s">
        <v>125</v>
      </c>
      <c r="G48" s="1" t="s">
        <v>178</v>
      </c>
      <c r="H48" s="1" t="s">
        <v>295</v>
      </c>
      <c r="I48" s="1" t="s">
        <v>196</v>
      </c>
      <c r="J48" s="1" t="s">
        <v>53</v>
      </c>
      <c r="K48" s="1" t="s">
        <v>214</v>
      </c>
      <c r="L48" s="1" t="s">
        <v>214</v>
      </c>
      <c r="M48" s="1" t="s">
        <v>35</v>
      </c>
      <c r="N48" s="1" t="s">
        <v>35</v>
      </c>
      <c r="O48" s="1" t="s">
        <v>35</v>
      </c>
      <c r="P48" s="5">
        <v>43510</v>
      </c>
      <c r="Q48" s="1"/>
      <c r="R48" s="1"/>
      <c r="S48" s="1"/>
      <c r="T48" s="1"/>
      <c r="U48" s="1" t="s">
        <v>314</v>
      </c>
      <c r="V48" s="4">
        <v>1</v>
      </c>
      <c r="W48" s="6">
        <v>1051.92</v>
      </c>
      <c r="X48" s="1" t="s">
        <v>215</v>
      </c>
      <c r="Y48" s="4">
        <v>3</v>
      </c>
      <c r="Z48" s="6">
        <v>350.64</v>
      </c>
      <c r="AA48" s="1" t="s">
        <v>331</v>
      </c>
      <c r="AB48" s="1" t="s">
        <v>328</v>
      </c>
      <c r="AC48" s="1" t="s">
        <v>132</v>
      </c>
      <c r="AD48" s="1" t="s">
        <v>295</v>
      </c>
      <c r="AE48" s="1" t="s">
        <v>159</v>
      </c>
      <c r="AF48" s="1" t="s">
        <v>218</v>
      </c>
      <c r="AG48" s="6">
        <v>1051.92</v>
      </c>
      <c r="AH48" s="6">
        <v>350.64000000000004</v>
      </c>
      <c r="AI48" s="1"/>
      <c r="AJ48" s="1"/>
      <c r="AK48" s="1"/>
      <c r="AL48" s="1" t="s">
        <v>207</v>
      </c>
      <c r="AM48" s="1" t="s">
        <v>58</v>
      </c>
      <c r="AN48" s="1"/>
      <c r="AO48" s="1" t="s">
        <v>32</v>
      </c>
      <c r="AP48" s="1"/>
      <c r="AQ48" s="1"/>
      <c r="AR48" s="2"/>
      <c r="AS48" s="1"/>
      <c r="AT48" s="1"/>
      <c r="AU48" s="1"/>
      <c r="AV48" s="1" t="s">
        <v>318</v>
      </c>
      <c r="AW48" s="7">
        <v>43514.605346657117</v>
      </c>
      <c r="AX48" s="1" t="s">
        <v>114</v>
      </c>
      <c r="AY48" s="6">
        <v>1051.92</v>
      </c>
      <c r="AZ48" s="5">
        <v>43509</v>
      </c>
      <c r="BA48" s="5">
        <v>43830</v>
      </c>
      <c r="BB48" s="7">
        <v>43800</v>
      </c>
      <c r="BC48" s="1" t="s">
        <v>338</v>
      </c>
      <c r="BD48" s="1"/>
      <c r="BE48" s="1" t="s">
        <v>180</v>
      </c>
    </row>
    <row r="49" spans="1:57">
      <c r="A49" s="4">
        <v>44</v>
      </c>
      <c r="B49" s="2" t="str">
        <f>HYPERLINK("https://my.zakupki.prom.ua/remote/dispatcher/state_purchase_view/10435734", "UA-2019-02-07-000596-b")</f>
        <v>UA-2019-02-07-000596-b</v>
      </c>
      <c r="C49" s="2" t="s">
        <v>215</v>
      </c>
      <c r="D49" s="1" t="s">
        <v>204</v>
      </c>
      <c r="E49" s="1" t="s">
        <v>205</v>
      </c>
      <c r="F49" s="1" t="s">
        <v>102</v>
      </c>
      <c r="G49" s="1" t="s">
        <v>170</v>
      </c>
      <c r="H49" s="1" t="s">
        <v>218</v>
      </c>
      <c r="I49" s="1" t="s">
        <v>196</v>
      </c>
      <c r="J49" s="1" t="s">
        <v>53</v>
      </c>
      <c r="K49" s="1" t="s">
        <v>214</v>
      </c>
      <c r="L49" s="1" t="s">
        <v>214</v>
      </c>
      <c r="M49" s="1" t="s">
        <v>35</v>
      </c>
      <c r="N49" s="1" t="s">
        <v>35</v>
      </c>
      <c r="O49" s="1" t="s">
        <v>35</v>
      </c>
      <c r="P49" s="5">
        <v>43503</v>
      </c>
      <c r="Q49" s="5">
        <v>43503</v>
      </c>
      <c r="R49" s="5">
        <v>43510</v>
      </c>
      <c r="S49" s="5">
        <v>43510</v>
      </c>
      <c r="T49" s="5">
        <v>43517</v>
      </c>
      <c r="U49" s="7">
        <v>43518.621574074074</v>
      </c>
      <c r="V49" s="4">
        <v>3</v>
      </c>
      <c r="W49" s="6">
        <v>10000</v>
      </c>
      <c r="X49" s="1" t="s">
        <v>215</v>
      </c>
      <c r="Y49" s="4">
        <v>1</v>
      </c>
      <c r="Z49" s="6">
        <v>10000</v>
      </c>
      <c r="AA49" s="1" t="s">
        <v>329</v>
      </c>
      <c r="AB49" s="6">
        <v>100</v>
      </c>
      <c r="AC49" s="1" t="s">
        <v>132</v>
      </c>
      <c r="AD49" s="1" t="s">
        <v>218</v>
      </c>
      <c r="AE49" s="1" t="s">
        <v>159</v>
      </c>
      <c r="AF49" s="1" t="s">
        <v>218</v>
      </c>
      <c r="AG49" s="6">
        <v>7499</v>
      </c>
      <c r="AH49" s="6">
        <v>7499</v>
      </c>
      <c r="AI49" s="1" t="s">
        <v>304</v>
      </c>
      <c r="AJ49" s="6">
        <v>2501</v>
      </c>
      <c r="AK49" s="6">
        <v>0.25009999999999999</v>
      </c>
      <c r="AL49" s="1" t="s">
        <v>304</v>
      </c>
      <c r="AM49" s="1" t="s">
        <v>64</v>
      </c>
      <c r="AN49" s="1" t="s">
        <v>135</v>
      </c>
      <c r="AO49" s="1" t="s">
        <v>24</v>
      </c>
      <c r="AP49" s="6">
        <v>2501</v>
      </c>
      <c r="AQ49" s="6">
        <v>0.25009999999999999</v>
      </c>
      <c r="AR49" s="2" t="str">
        <f>HYPERLINK("https://auction.openprocurement.org/tenders/f117d488f9d442d5a17c1f6487335756")</f>
        <v>https://auction.openprocurement.org/tenders/f117d488f9d442d5a17c1f6487335756</v>
      </c>
      <c r="AS49" s="7">
        <v>43521.462338782374</v>
      </c>
      <c r="AT49" s="5">
        <v>43523</v>
      </c>
      <c r="AU49" s="5">
        <v>43540</v>
      </c>
      <c r="AV49" s="1" t="s">
        <v>318</v>
      </c>
      <c r="AW49" s="7">
        <v>43566.617250143747</v>
      </c>
      <c r="AX49" s="1" t="s">
        <v>77</v>
      </c>
      <c r="AY49" s="6">
        <v>7499</v>
      </c>
      <c r="AZ49" s="5">
        <v>43525</v>
      </c>
      <c r="BA49" s="5">
        <v>43555</v>
      </c>
      <c r="BB49" s="7">
        <v>43830</v>
      </c>
      <c r="BC49" s="1" t="s">
        <v>338</v>
      </c>
      <c r="BD49" s="1"/>
      <c r="BE49" s="1" t="s">
        <v>180</v>
      </c>
    </row>
    <row r="50" spans="1:57">
      <c r="A50" s="4">
        <v>45</v>
      </c>
      <c r="B50" s="2" t="str">
        <f>HYPERLINK("https://my.zakupki.prom.ua/remote/dispatcher/state_purchase_view/10407632", "UA-2019-02-06-000589-b")</f>
        <v>UA-2019-02-06-000589-b</v>
      </c>
      <c r="C50" s="2" t="s">
        <v>215</v>
      </c>
      <c r="D50" s="1" t="s">
        <v>271</v>
      </c>
      <c r="E50" s="1" t="s">
        <v>271</v>
      </c>
      <c r="F50" s="1" t="s">
        <v>104</v>
      </c>
      <c r="G50" s="1" t="s">
        <v>170</v>
      </c>
      <c r="H50" s="1" t="s">
        <v>218</v>
      </c>
      <c r="I50" s="1" t="s">
        <v>196</v>
      </c>
      <c r="J50" s="1" t="s">
        <v>53</v>
      </c>
      <c r="K50" s="1" t="s">
        <v>214</v>
      </c>
      <c r="L50" s="1" t="s">
        <v>214</v>
      </c>
      <c r="M50" s="1" t="s">
        <v>49</v>
      </c>
      <c r="N50" s="1" t="s">
        <v>35</v>
      </c>
      <c r="O50" s="1" t="s">
        <v>35</v>
      </c>
      <c r="P50" s="5">
        <v>43502</v>
      </c>
      <c r="Q50" s="5">
        <v>43502</v>
      </c>
      <c r="R50" s="5">
        <v>43509</v>
      </c>
      <c r="S50" s="5">
        <v>43509</v>
      </c>
      <c r="T50" s="5">
        <v>43518</v>
      </c>
      <c r="U50" s="1" t="s">
        <v>315</v>
      </c>
      <c r="V50" s="4">
        <v>8</v>
      </c>
      <c r="W50" s="6">
        <v>65000</v>
      </c>
      <c r="X50" s="1" t="s">
        <v>215</v>
      </c>
      <c r="Y50" s="4">
        <v>1650</v>
      </c>
      <c r="Z50" s="6">
        <v>39.39</v>
      </c>
      <c r="AA50" s="1" t="s">
        <v>326</v>
      </c>
      <c r="AB50" s="6">
        <v>325</v>
      </c>
      <c r="AC50" s="1" t="s">
        <v>132</v>
      </c>
      <c r="AD50" s="1" t="s">
        <v>295</v>
      </c>
      <c r="AE50" s="1" t="s">
        <v>159</v>
      </c>
      <c r="AF50" s="1" t="s">
        <v>218</v>
      </c>
      <c r="AG50" s="6">
        <v>29900</v>
      </c>
      <c r="AH50" s="6">
        <v>18.121212121212121</v>
      </c>
      <c r="AI50" s="1" t="s">
        <v>308</v>
      </c>
      <c r="AJ50" s="6">
        <v>35100</v>
      </c>
      <c r="AK50" s="6">
        <v>0.54</v>
      </c>
      <c r="AL50" s="1" t="s">
        <v>308</v>
      </c>
      <c r="AM50" s="1" t="s">
        <v>61</v>
      </c>
      <c r="AN50" s="1" t="s">
        <v>137</v>
      </c>
      <c r="AO50" s="1" t="s">
        <v>4</v>
      </c>
      <c r="AP50" s="6">
        <v>35100</v>
      </c>
      <c r="AQ50" s="6">
        <v>0.54</v>
      </c>
      <c r="AR50" s="2" t="str">
        <f>HYPERLINK("https://auction.openprocurement.org/tenders/b307941d87a44dcaa79aa3e6a2980500")</f>
        <v>https://auction.openprocurement.org/tenders/b307941d87a44dcaa79aa3e6a2980500</v>
      </c>
      <c r="AS50" s="7">
        <v>43524.422755966727</v>
      </c>
      <c r="AT50" s="1"/>
      <c r="AU50" s="1"/>
      <c r="AV50" s="1" t="s">
        <v>340</v>
      </c>
      <c r="AW50" s="7">
        <v>43530.416465589697</v>
      </c>
      <c r="AX50" s="1"/>
      <c r="AY50" s="6">
        <v>29900</v>
      </c>
      <c r="AZ50" s="5">
        <v>43525</v>
      </c>
      <c r="BA50" s="5">
        <v>43555</v>
      </c>
      <c r="BB50" s="1"/>
      <c r="BC50" s="1" t="s">
        <v>330</v>
      </c>
      <c r="BD50" s="1" t="s">
        <v>299</v>
      </c>
      <c r="BE50" s="1"/>
    </row>
    <row r="51" spans="1:57">
      <c r="A51" s="4">
        <v>46</v>
      </c>
      <c r="B51" s="2" t="str">
        <f>HYPERLINK("https://my.zakupki.prom.ua/remote/dispatcher/state_purchase_view/10251812", "UA-2019-01-30-001350-b")</f>
        <v>UA-2019-01-30-001350-b</v>
      </c>
      <c r="C51" s="2" t="s">
        <v>215</v>
      </c>
      <c r="D51" s="1" t="s">
        <v>173</v>
      </c>
      <c r="E51" s="1" t="s">
        <v>172</v>
      </c>
      <c r="F51" s="1" t="s">
        <v>42</v>
      </c>
      <c r="G51" s="1" t="s">
        <v>178</v>
      </c>
      <c r="H51" s="1" t="s">
        <v>295</v>
      </c>
      <c r="I51" s="1" t="s">
        <v>196</v>
      </c>
      <c r="J51" s="1" t="s">
        <v>53</v>
      </c>
      <c r="K51" s="1" t="s">
        <v>214</v>
      </c>
      <c r="L51" s="1" t="s">
        <v>214</v>
      </c>
      <c r="M51" s="1" t="s">
        <v>35</v>
      </c>
      <c r="N51" s="1" t="s">
        <v>35</v>
      </c>
      <c r="O51" s="1" t="s">
        <v>35</v>
      </c>
      <c r="P51" s="5">
        <v>43495</v>
      </c>
      <c r="Q51" s="1"/>
      <c r="R51" s="1"/>
      <c r="S51" s="1"/>
      <c r="T51" s="1"/>
      <c r="U51" s="1" t="s">
        <v>314</v>
      </c>
      <c r="V51" s="4">
        <v>1</v>
      </c>
      <c r="W51" s="6">
        <v>9223.7099999999991</v>
      </c>
      <c r="X51" s="1" t="s">
        <v>215</v>
      </c>
      <c r="Y51" s="4">
        <v>3025</v>
      </c>
      <c r="Z51" s="6">
        <v>3.05</v>
      </c>
      <c r="AA51" s="1" t="s">
        <v>322</v>
      </c>
      <c r="AB51" s="1" t="s">
        <v>328</v>
      </c>
      <c r="AC51" s="1" t="s">
        <v>132</v>
      </c>
      <c r="AD51" s="1" t="s">
        <v>295</v>
      </c>
      <c r="AE51" s="1" t="s">
        <v>159</v>
      </c>
      <c r="AF51" s="1" t="s">
        <v>218</v>
      </c>
      <c r="AG51" s="6">
        <v>9223.7099999999991</v>
      </c>
      <c r="AH51" s="6">
        <v>3.0491603305785122</v>
      </c>
      <c r="AI51" s="1"/>
      <c r="AJ51" s="1"/>
      <c r="AK51" s="1"/>
      <c r="AL51" s="1" t="s">
        <v>289</v>
      </c>
      <c r="AM51" s="1" t="s">
        <v>97</v>
      </c>
      <c r="AN51" s="1"/>
      <c r="AO51" s="1" t="s">
        <v>12</v>
      </c>
      <c r="AP51" s="1"/>
      <c r="AQ51" s="1"/>
      <c r="AR51" s="2"/>
      <c r="AS51" s="1"/>
      <c r="AT51" s="1"/>
      <c r="AU51" s="1"/>
      <c r="AV51" s="1" t="s">
        <v>318</v>
      </c>
      <c r="AW51" s="7">
        <v>43495.486871353009</v>
      </c>
      <c r="AX51" s="1" t="s">
        <v>100</v>
      </c>
      <c r="AY51" s="6">
        <v>9223.7099999999991</v>
      </c>
      <c r="AZ51" s="1"/>
      <c r="BA51" s="5">
        <v>43830</v>
      </c>
      <c r="BB51" s="7">
        <v>43830</v>
      </c>
      <c r="BC51" s="1" t="s">
        <v>338</v>
      </c>
      <c r="BD51" s="1"/>
      <c r="BE51" s="1" t="s">
        <v>180</v>
      </c>
    </row>
    <row r="52" spans="1:57">
      <c r="A52" s="4">
        <v>47</v>
      </c>
      <c r="B52" s="2" t="str">
        <f>HYPERLINK("https://my.zakupki.prom.ua/remote/dispatcher/state_purchase_view/10124610", "UA-2019-01-25-000083-b")</f>
        <v>UA-2019-01-25-000083-b</v>
      </c>
      <c r="C52" s="2" t="s">
        <v>215</v>
      </c>
      <c r="D52" s="1" t="s">
        <v>262</v>
      </c>
      <c r="E52" s="1" t="s">
        <v>262</v>
      </c>
      <c r="F52" s="1" t="s">
        <v>130</v>
      </c>
      <c r="G52" s="1" t="s">
        <v>178</v>
      </c>
      <c r="H52" s="1" t="s">
        <v>295</v>
      </c>
      <c r="I52" s="1" t="s">
        <v>196</v>
      </c>
      <c r="J52" s="1" t="s">
        <v>53</v>
      </c>
      <c r="K52" s="1" t="s">
        <v>214</v>
      </c>
      <c r="L52" s="1" t="s">
        <v>214</v>
      </c>
      <c r="M52" s="1" t="s">
        <v>35</v>
      </c>
      <c r="N52" s="1" t="s">
        <v>35</v>
      </c>
      <c r="O52" s="1" t="s">
        <v>35</v>
      </c>
      <c r="P52" s="5">
        <v>43490</v>
      </c>
      <c r="Q52" s="1"/>
      <c r="R52" s="1"/>
      <c r="S52" s="1"/>
      <c r="T52" s="1"/>
      <c r="U52" s="1" t="s">
        <v>314</v>
      </c>
      <c r="V52" s="4">
        <v>1</v>
      </c>
      <c r="W52" s="6">
        <v>2939.88</v>
      </c>
      <c r="X52" s="1" t="s">
        <v>215</v>
      </c>
      <c r="Y52" s="4">
        <v>12</v>
      </c>
      <c r="Z52" s="6">
        <v>244.99</v>
      </c>
      <c r="AA52" s="1" t="s">
        <v>331</v>
      </c>
      <c r="AB52" s="1" t="s">
        <v>328</v>
      </c>
      <c r="AC52" s="1" t="s">
        <v>132</v>
      </c>
      <c r="AD52" s="1" t="s">
        <v>295</v>
      </c>
      <c r="AE52" s="1" t="s">
        <v>159</v>
      </c>
      <c r="AF52" s="1" t="s">
        <v>218</v>
      </c>
      <c r="AG52" s="6">
        <v>2939.88</v>
      </c>
      <c r="AH52" s="6">
        <v>244.99</v>
      </c>
      <c r="AI52" s="1"/>
      <c r="AJ52" s="1"/>
      <c r="AK52" s="1"/>
      <c r="AL52" s="1" t="s">
        <v>293</v>
      </c>
      <c r="AM52" s="1" t="s">
        <v>56</v>
      </c>
      <c r="AN52" s="1"/>
      <c r="AO52" s="1" t="s">
        <v>22</v>
      </c>
      <c r="AP52" s="1"/>
      <c r="AQ52" s="1"/>
      <c r="AR52" s="2"/>
      <c r="AS52" s="1"/>
      <c r="AT52" s="1"/>
      <c r="AU52" s="1"/>
      <c r="AV52" s="1" t="s">
        <v>318</v>
      </c>
      <c r="AW52" s="7">
        <v>43490.634950947409</v>
      </c>
      <c r="AX52" s="1" t="s">
        <v>78</v>
      </c>
      <c r="AY52" s="6">
        <v>2939.88</v>
      </c>
      <c r="AZ52" s="5">
        <v>43488</v>
      </c>
      <c r="BA52" s="5">
        <v>43830</v>
      </c>
      <c r="BB52" s="7">
        <v>43830</v>
      </c>
      <c r="BC52" s="1" t="s">
        <v>338</v>
      </c>
      <c r="BD52" s="1"/>
      <c r="BE52" s="1" t="s">
        <v>180</v>
      </c>
    </row>
    <row r="53" spans="1:57">
      <c r="A53" s="4">
        <v>48</v>
      </c>
      <c r="B53" s="2" t="str">
        <f>HYPERLINK("https://my.zakupki.prom.ua/remote/dispatcher/state_purchase_view/9868697", "UA-2019-01-17-000747-c")</f>
        <v>UA-2019-01-17-000747-c</v>
      </c>
      <c r="C53" s="2" t="s">
        <v>215</v>
      </c>
      <c r="D53" s="1" t="s">
        <v>151</v>
      </c>
      <c r="E53" s="1" t="s">
        <v>151</v>
      </c>
      <c r="F53" s="1" t="s">
        <v>57</v>
      </c>
      <c r="G53" s="1" t="s">
        <v>170</v>
      </c>
      <c r="H53" s="1" t="s">
        <v>218</v>
      </c>
      <c r="I53" s="1" t="s">
        <v>196</v>
      </c>
      <c r="J53" s="1" t="s">
        <v>53</v>
      </c>
      <c r="K53" s="1" t="s">
        <v>214</v>
      </c>
      <c r="L53" s="1" t="s">
        <v>214</v>
      </c>
      <c r="M53" s="1" t="s">
        <v>35</v>
      </c>
      <c r="N53" s="1" t="s">
        <v>35</v>
      </c>
      <c r="O53" s="1" t="s">
        <v>35</v>
      </c>
      <c r="P53" s="5">
        <v>43482</v>
      </c>
      <c r="Q53" s="5">
        <v>43482</v>
      </c>
      <c r="R53" s="5">
        <v>43487</v>
      </c>
      <c r="S53" s="5">
        <v>43487</v>
      </c>
      <c r="T53" s="5">
        <v>43493</v>
      </c>
      <c r="U53" s="1" t="s">
        <v>315</v>
      </c>
      <c r="V53" s="4">
        <v>1</v>
      </c>
      <c r="W53" s="6">
        <v>3577</v>
      </c>
      <c r="X53" s="1" t="s">
        <v>215</v>
      </c>
      <c r="Y53" s="4">
        <v>14</v>
      </c>
      <c r="Z53" s="6">
        <v>255.5</v>
      </c>
      <c r="AA53" s="1" t="s">
        <v>323</v>
      </c>
      <c r="AB53" s="6">
        <v>36</v>
      </c>
      <c r="AC53" s="1" t="s">
        <v>132</v>
      </c>
      <c r="AD53" s="1" t="s">
        <v>295</v>
      </c>
      <c r="AE53" s="1" t="s">
        <v>159</v>
      </c>
      <c r="AF53" s="1" t="s">
        <v>218</v>
      </c>
      <c r="AG53" s="6">
        <v>3500</v>
      </c>
      <c r="AH53" s="6">
        <v>250</v>
      </c>
      <c r="AI53" s="1" t="s">
        <v>297</v>
      </c>
      <c r="AJ53" s="6">
        <v>77</v>
      </c>
      <c r="AK53" s="6">
        <v>2.1526418786692758E-2</v>
      </c>
      <c r="AL53" s="1" t="s">
        <v>297</v>
      </c>
      <c r="AM53" s="1" t="s">
        <v>89</v>
      </c>
      <c r="AN53" s="1" t="s">
        <v>145</v>
      </c>
      <c r="AO53" s="1"/>
      <c r="AP53" s="6">
        <v>77</v>
      </c>
      <c r="AQ53" s="6">
        <v>2.1526418786692758E-2</v>
      </c>
      <c r="AR53" s="2"/>
      <c r="AS53" s="7">
        <v>43495.400529024897</v>
      </c>
      <c r="AT53" s="5">
        <v>43497</v>
      </c>
      <c r="AU53" s="5">
        <v>43517</v>
      </c>
      <c r="AV53" s="1" t="s">
        <v>318</v>
      </c>
      <c r="AW53" s="7">
        <v>43510.454634148678</v>
      </c>
      <c r="AX53" s="1" t="s">
        <v>74</v>
      </c>
      <c r="AY53" s="6">
        <v>3500</v>
      </c>
      <c r="AZ53" s="5">
        <v>43500</v>
      </c>
      <c r="BA53" s="5">
        <v>43585</v>
      </c>
      <c r="BB53" s="7">
        <v>43830</v>
      </c>
      <c r="BC53" s="1" t="s">
        <v>338</v>
      </c>
      <c r="BD53" s="1"/>
      <c r="BE53" s="1" t="s">
        <v>180</v>
      </c>
    </row>
    <row r="54" spans="1:57">
      <c r="A54" s="4">
        <v>49</v>
      </c>
      <c r="B54" s="2" t="str">
        <f>HYPERLINK("https://my.zakupki.prom.ua/remote/dispatcher/state_purchase_view/9825238", "UA-2019-01-16-000402-c")</f>
        <v>UA-2019-01-16-000402-c</v>
      </c>
      <c r="C54" s="2" t="s">
        <v>215</v>
      </c>
      <c r="D54" s="1" t="s">
        <v>234</v>
      </c>
      <c r="E54" s="1" t="s">
        <v>234</v>
      </c>
      <c r="F54" s="1" t="s">
        <v>96</v>
      </c>
      <c r="G54" s="1" t="s">
        <v>178</v>
      </c>
      <c r="H54" s="1" t="s">
        <v>295</v>
      </c>
      <c r="I54" s="1" t="s">
        <v>196</v>
      </c>
      <c r="J54" s="1" t="s">
        <v>53</v>
      </c>
      <c r="K54" s="1" t="s">
        <v>214</v>
      </c>
      <c r="L54" s="1" t="s">
        <v>214</v>
      </c>
      <c r="M54" s="1" t="s">
        <v>35</v>
      </c>
      <c r="N54" s="1" t="s">
        <v>35</v>
      </c>
      <c r="O54" s="1" t="s">
        <v>35</v>
      </c>
      <c r="P54" s="5">
        <v>43481</v>
      </c>
      <c r="Q54" s="1"/>
      <c r="R54" s="1"/>
      <c r="S54" s="1"/>
      <c r="T54" s="1"/>
      <c r="U54" s="1" t="s">
        <v>314</v>
      </c>
      <c r="V54" s="4">
        <v>1</v>
      </c>
      <c r="W54" s="6">
        <v>2688</v>
      </c>
      <c r="X54" s="1" t="s">
        <v>215</v>
      </c>
      <c r="Y54" s="4">
        <v>128</v>
      </c>
      <c r="Z54" s="6">
        <v>21</v>
      </c>
      <c r="AA54" s="1" t="s">
        <v>329</v>
      </c>
      <c r="AB54" s="1" t="s">
        <v>328</v>
      </c>
      <c r="AC54" s="1" t="s">
        <v>132</v>
      </c>
      <c r="AD54" s="1" t="s">
        <v>295</v>
      </c>
      <c r="AE54" s="1" t="s">
        <v>159</v>
      </c>
      <c r="AF54" s="1" t="s">
        <v>218</v>
      </c>
      <c r="AG54" s="6">
        <v>2688</v>
      </c>
      <c r="AH54" s="6">
        <v>21</v>
      </c>
      <c r="AI54" s="1"/>
      <c r="AJ54" s="1"/>
      <c r="AK54" s="1"/>
      <c r="AL54" s="1" t="s">
        <v>185</v>
      </c>
      <c r="AM54" s="1" t="s">
        <v>38</v>
      </c>
      <c r="AN54" s="1"/>
      <c r="AO54" s="1" t="s">
        <v>26</v>
      </c>
      <c r="AP54" s="1"/>
      <c r="AQ54" s="1"/>
      <c r="AR54" s="2"/>
      <c r="AS54" s="1"/>
      <c r="AT54" s="1"/>
      <c r="AU54" s="1"/>
      <c r="AV54" s="1" t="s">
        <v>318</v>
      </c>
      <c r="AW54" s="7">
        <v>43482.403714398875</v>
      </c>
      <c r="AX54" s="1" t="s">
        <v>81</v>
      </c>
      <c r="AY54" s="6">
        <v>2688</v>
      </c>
      <c r="AZ54" s="5">
        <v>43473</v>
      </c>
      <c r="BA54" s="5">
        <v>43830</v>
      </c>
      <c r="BB54" s="7">
        <v>43830</v>
      </c>
      <c r="BC54" s="1" t="s">
        <v>338</v>
      </c>
      <c r="BD54" s="1"/>
      <c r="BE54" s="1" t="s">
        <v>180</v>
      </c>
    </row>
    <row r="55" spans="1:57">
      <c r="A55" s="4">
        <v>50</v>
      </c>
      <c r="B55" s="2" t="str">
        <f>HYPERLINK("https://my.zakupki.prom.ua/remote/dispatcher/state_purchase_view/9824614", "UA-2019-01-16-000342-c")</f>
        <v>UA-2019-01-16-000342-c</v>
      </c>
      <c r="C55" s="2" t="s">
        <v>215</v>
      </c>
      <c r="D55" s="1" t="s">
        <v>234</v>
      </c>
      <c r="E55" s="1" t="s">
        <v>234</v>
      </c>
      <c r="F55" s="1" t="s">
        <v>96</v>
      </c>
      <c r="G55" s="1" t="s">
        <v>178</v>
      </c>
      <c r="H55" s="1" t="s">
        <v>295</v>
      </c>
      <c r="I55" s="1" t="s">
        <v>196</v>
      </c>
      <c r="J55" s="1" t="s">
        <v>53</v>
      </c>
      <c r="K55" s="1" t="s">
        <v>214</v>
      </c>
      <c r="L55" s="1" t="s">
        <v>214</v>
      </c>
      <c r="M55" s="1" t="s">
        <v>35</v>
      </c>
      <c r="N55" s="1" t="s">
        <v>35</v>
      </c>
      <c r="O55" s="1" t="s">
        <v>35</v>
      </c>
      <c r="P55" s="5">
        <v>43481</v>
      </c>
      <c r="Q55" s="1"/>
      <c r="R55" s="1"/>
      <c r="S55" s="1"/>
      <c r="T55" s="1"/>
      <c r="U55" s="1" t="s">
        <v>314</v>
      </c>
      <c r="V55" s="4">
        <v>1</v>
      </c>
      <c r="W55" s="6">
        <v>1350.8</v>
      </c>
      <c r="X55" s="1" t="s">
        <v>215</v>
      </c>
      <c r="Y55" s="4">
        <v>3377</v>
      </c>
      <c r="Z55" s="6">
        <v>0.4</v>
      </c>
      <c r="AA55" s="1" t="s">
        <v>325</v>
      </c>
      <c r="AB55" s="1" t="s">
        <v>328</v>
      </c>
      <c r="AC55" s="1" t="s">
        <v>132</v>
      </c>
      <c r="AD55" s="1" t="s">
        <v>295</v>
      </c>
      <c r="AE55" s="1" t="s">
        <v>159</v>
      </c>
      <c r="AF55" s="1" t="s">
        <v>218</v>
      </c>
      <c r="AG55" s="6">
        <v>1350.8</v>
      </c>
      <c r="AH55" s="6">
        <v>0.39999999999999997</v>
      </c>
      <c r="AI55" s="1"/>
      <c r="AJ55" s="1"/>
      <c r="AK55" s="1"/>
      <c r="AL55" s="1" t="s">
        <v>185</v>
      </c>
      <c r="AM55" s="1" t="s">
        <v>38</v>
      </c>
      <c r="AN55" s="1"/>
      <c r="AO55" s="1" t="s">
        <v>26</v>
      </c>
      <c r="AP55" s="1"/>
      <c r="AQ55" s="1"/>
      <c r="AR55" s="2"/>
      <c r="AS55" s="1"/>
      <c r="AT55" s="1"/>
      <c r="AU55" s="1"/>
      <c r="AV55" s="1" t="s">
        <v>318</v>
      </c>
      <c r="AW55" s="7">
        <v>43482.399498751634</v>
      </c>
      <c r="AX55" s="1" t="s">
        <v>80</v>
      </c>
      <c r="AY55" s="6">
        <v>1350.8</v>
      </c>
      <c r="AZ55" s="5">
        <v>43473</v>
      </c>
      <c r="BA55" s="5">
        <v>43830</v>
      </c>
      <c r="BB55" s="7">
        <v>43830</v>
      </c>
      <c r="BC55" s="1" t="s">
        <v>338</v>
      </c>
      <c r="BD55" s="1"/>
      <c r="BE55" s="1" t="s">
        <v>180</v>
      </c>
    </row>
    <row r="56" spans="1:57">
      <c r="A56" s="4">
        <v>51</v>
      </c>
      <c r="B56" s="2" t="str">
        <f>HYPERLINK("https://my.zakupki.prom.ua/remote/dispatcher/state_purchase_view/9742520", "UA-2019-01-11-001334-c")</f>
        <v>UA-2019-01-11-001334-c</v>
      </c>
      <c r="C56" s="2" t="s">
        <v>215</v>
      </c>
      <c r="D56" s="1" t="s">
        <v>335</v>
      </c>
      <c r="E56" s="1" t="s">
        <v>335</v>
      </c>
      <c r="F56" s="1" t="s">
        <v>127</v>
      </c>
      <c r="G56" s="1" t="s">
        <v>178</v>
      </c>
      <c r="H56" s="1" t="s">
        <v>295</v>
      </c>
      <c r="I56" s="1" t="s">
        <v>196</v>
      </c>
      <c r="J56" s="1" t="s">
        <v>53</v>
      </c>
      <c r="K56" s="1" t="s">
        <v>214</v>
      </c>
      <c r="L56" s="1" t="s">
        <v>214</v>
      </c>
      <c r="M56" s="1" t="s">
        <v>35</v>
      </c>
      <c r="N56" s="1" t="s">
        <v>35</v>
      </c>
      <c r="O56" s="1" t="s">
        <v>35</v>
      </c>
      <c r="P56" s="5">
        <v>43476</v>
      </c>
      <c r="Q56" s="1"/>
      <c r="R56" s="1"/>
      <c r="S56" s="1"/>
      <c r="T56" s="1"/>
      <c r="U56" s="1" t="s">
        <v>314</v>
      </c>
      <c r="V56" s="4">
        <v>1</v>
      </c>
      <c r="W56" s="6">
        <v>1654.86</v>
      </c>
      <c r="X56" s="1" t="s">
        <v>215</v>
      </c>
      <c r="Y56" s="4">
        <v>272</v>
      </c>
      <c r="Z56" s="6">
        <v>6.08</v>
      </c>
      <c r="AA56" s="1" t="s">
        <v>327</v>
      </c>
      <c r="AB56" s="1" t="s">
        <v>328</v>
      </c>
      <c r="AC56" s="1" t="s">
        <v>132</v>
      </c>
      <c r="AD56" s="1" t="s">
        <v>295</v>
      </c>
      <c r="AE56" s="1" t="s">
        <v>159</v>
      </c>
      <c r="AF56" s="1" t="s">
        <v>218</v>
      </c>
      <c r="AG56" s="6">
        <v>1654.86</v>
      </c>
      <c r="AH56" s="6">
        <v>6.0840441176470588</v>
      </c>
      <c r="AI56" s="1"/>
      <c r="AJ56" s="1"/>
      <c r="AK56" s="1"/>
      <c r="AL56" s="1" t="s">
        <v>188</v>
      </c>
      <c r="AM56" s="1" t="s">
        <v>38</v>
      </c>
      <c r="AN56" s="1"/>
      <c r="AO56" s="1" t="s">
        <v>9</v>
      </c>
      <c r="AP56" s="1"/>
      <c r="AQ56" s="1"/>
      <c r="AR56" s="2"/>
      <c r="AS56" s="1"/>
      <c r="AT56" s="1"/>
      <c r="AU56" s="1"/>
      <c r="AV56" s="1" t="s">
        <v>318</v>
      </c>
      <c r="AW56" s="7">
        <v>43476.609306073318</v>
      </c>
      <c r="AX56" s="1" t="s">
        <v>112</v>
      </c>
      <c r="AY56" s="6">
        <v>1654.86</v>
      </c>
      <c r="AZ56" s="1"/>
      <c r="BA56" s="5">
        <v>43830</v>
      </c>
      <c r="BB56" s="7">
        <v>43830</v>
      </c>
      <c r="BC56" s="1" t="s">
        <v>338</v>
      </c>
      <c r="BD56" s="1"/>
      <c r="BE56" s="1" t="s">
        <v>180</v>
      </c>
    </row>
    <row r="57" spans="1:57">
      <c r="A57" s="4">
        <v>52</v>
      </c>
      <c r="B57" s="2" t="str">
        <f>HYPERLINK("https://my.zakupki.prom.ua/remote/dispatcher/state_purchase_view/9741925", "UA-2019-01-11-001284-c")</f>
        <v>UA-2019-01-11-001284-c</v>
      </c>
      <c r="C57" s="2" t="s">
        <v>215</v>
      </c>
      <c r="D57" s="1" t="s">
        <v>336</v>
      </c>
      <c r="E57" s="1" t="s">
        <v>336</v>
      </c>
      <c r="F57" s="1" t="s">
        <v>115</v>
      </c>
      <c r="G57" s="1" t="s">
        <v>178</v>
      </c>
      <c r="H57" s="1" t="s">
        <v>295</v>
      </c>
      <c r="I57" s="1" t="s">
        <v>196</v>
      </c>
      <c r="J57" s="1" t="s">
        <v>53</v>
      </c>
      <c r="K57" s="1" t="s">
        <v>214</v>
      </c>
      <c r="L57" s="1" t="s">
        <v>214</v>
      </c>
      <c r="M57" s="1" t="s">
        <v>35</v>
      </c>
      <c r="N57" s="1" t="s">
        <v>35</v>
      </c>
      <c r="O57" s="1" t="s">
        <v>35</v>
      </c>
      <c r="P57" s="5">
        <v>43476</v>
      </c>
      <c r="Q57" s="1"/>
      <c r="R57" s="1"/>
      <c r="S57" s="1"/>
      <c r="T57" s="1"/>
      <c r="U57" s="1" t="s">
        <v>314</v>
      </c>
      <c r="V57" s="4">
        <v>1</v>
      </c>
      <c r="W57" s="6">
        <v>3995.14</v>
      </c>
      <c r="X57" s="1" t="s">
        <v>215</v>
      </c>
      <c r="Y57" s="4">
        <v>272</v>
      </c>
      <c r="Z57" s="6">
        <v>14.69</v>
      </c>
      <c r="AA57" s="1" t="s">
        <v>327</v>
      </c>
      <c r="AB57" s="1" t="s">
        <v>328</v>
      </c>
      <c r="AC57" s="1" t="s">
        <v>132</v>
      </c>
      <c r="AD57" s="1" t="s">
        <v>295</v>
      </c>
      <c r="AE57" s="1" t="s">
        <v>159</v>
      </c>
      <c r="AF57" s="1" t="s">
        <v>218</v>
      </c>
      <c r="AG57" s="6">
        <v>3995.14</v>
      </c>
      <c r="AH57" s="6">
        <v>14.688014705882352</v>
      </c>
      <c r="AI57" s="1"/>
      <c r="AJ57" s="1"/>
      <c r="AK57" s="1"/>
      <c r="AL57" s="1" t="s">
        <v>188</v>
      </c>
      <c r="AM57" s="1" t="s">
        <v>38</v>
      </c>
      <c r="AN57" s="1"/>
      <c r="AO57" s="1" t="s">
        <v>9</v>
      </c>
      <c r="AP57" s="1"/>
      <c r="AQ57" s="1"/>
      <c r="AR57" s="2"/>
      <c r="AS57" s="1"/>
      <c r="AT57" s="1"/>
      <c r="AU57" s="1"/>
      <c r="AV57" s="1" t="s">
        <v>318</v>
      </c>
      <c r="AW57" s="7">
        <v>43476.603131799551</v>
      </c>
      <c r="AX57" s="1" t="s">
        <v>111</v>
      </c>
      <c r="AY57" s="6">
        <v>3995.14</v>
      </c>
      <c r="AZ57" s="1"/>
      <c r="BA57" s="5">
        <v>43830</v>
      </c>
      <c r="BB57" s="7">
        <v>43830</v>
      </c>
      <c r="BC57" s="1" t="s">
        <v>338</v>
      </c>
      <c r="BD57" s="1"/>
      <c r="BE57" s="1" t="s">
        <v>180</v>
      </c>
    </row>
    <row r="58" spans="1:57">
      <c r="A58" s="4">
        <v>53</v>
      </c>
      <c r="B58" s="2" t="str">
        <f>HYPERLINK("https://my.zakupki.prom.ua/remote/dispatcher/state_purchase_view/9663800", "UA-2019-01-04-000525-c")</f>
        <v>UA-2019-01-04-000525-c</v>
      </c>
      <c r="C58" s="2" t="s">
        <v>215</v>
      </c>
      <c r="D58" s="1" t="s">
        <v>225</v>
      </c>
      <c r="E58" s="1" t="s">
        <v>225</v>
      </c>
      <c r="F58" s="1" t="s">
        <v>123</v>
      </c>
      <c r="G58" s="1" t="s">
        <v>178</v>
      </c>
      <c r="H58" s="1" t="s">
        <v>295</v>
      </c>
      <c r="I58" s="1" t="s">
        <v>196</v>
      </c>
      <c r="J58" s="1" t="s">
        <v>53</v>
      </c>
      <c r="K58" s="1" t="s">
        <v>214</v>
      </c>
      <c r="L58" s="1" t="s">
        <v>214</v>
      </c>
      <c r="M58" s="1" t="s">
        <v>35</v>
      </c>
      <c r="N58" s="1" t="s">
        <v>35</v>
      </c>
      <c r="O58" s="1" t="s">
        <v>35</v>
      </c>
      <c r="P58" s="5">
        <v>43469</v>
      </c>
      <c r="Q58" s="1"/>
      <c r="R58" s="1"/>
      <c r="S58" s="1"/>
      <c r="T58" s="1"/>
      <c r="U58" s="1" t="s">
        <v>314</v>
      </c>
      <c r="V58" s="4">
        <v>1</v>
      </c>
      <c r="W58" s="6">
        <v>6863.16</v>
      </c>
      <c r="X58" s="1" t="s">
        <v>215</v>
      </c>
      <c r="Y58" s="4">
        <v>12</v>
      </c>
      <c r="Z58" s="6">
        <v>571.92999999999995</v>
      </c>
      <c r="AA58" s="1" t="s">
        <v>331</v>
      </c>
      <c r="AB58" s="1" t="s">
        <v>328</v>
      </c>
      <c r="AC58" s="1" t="s">
        <v>132</v>
      </c>
      <c r="AD58" s="1" t="s">
        <v>295</v>
      </c>
      <c r="AE58" s="1" t="s">
        <v>159</v>
      </c>
      <c r="AF58" s="1" t="s">
        <v>218</v>
      </c>
      <c r="AG58" s="6">
        <v>6863.16</v>
      </c>
      <c r="AH58" s="6">
        <v>571.92999999999995</v>
      </c>
      <c r="AI58" s="1"/>
      <c r="AJ58" s="1"/>
      <c r="AK58" s="1"/>
      <c r="AL58" s="1" t="s">
        <v>202</v>
      </c>
      <c r="AM58" s="1" t="s">
        <v>92</v>
      </c>
      <c r="AN58" s="1"/>
      <c r="AO58" s="1" t="s">
        <v>31</v>
      </c>
      <c r="AP58" s="1"/>
      <c r="AQ58" s="1"/>
      <c r="AR58" s="2"/>
      <c r="AS58" s="1"/>
      <c r="AT58" s="1"/>
      <c r="AU58" s="1"/>
      <c r="AV58" s="1" t="s">
        <v>318</v>
      </c>
      <c r="AW58" s="7">
        <v>43473.587756825218</v>
      </c>
      <c r="AX58" s="1" t="s">
        <v>106</v>
      </c>
      <c r="AY58" s="6">
        <v>6863.16</v>
      </c>
      <c r="AZ58" s="5">
        <v>43467</v>
      </c>
      <c r="BA58" s="5">
        <v>43830</v>
      </c>
      <c r="BB58" s="7">
        <v>43830</v>
      </c>
      <c r="BC58" s="1" t="s">
        <v>338</v>
      </c>
      <c r="BD58" s="1"/>
      <c r="BE58" s="1" t="s">
        <v>180</v>
      </c>
    </row>
    <row r="59" spans="1:57">
      <c r="A59" s="4">
        <v>54</v>
      </c>
      <c r="B59" s="2" t="str">
        <f>HYPERLINK("https://my.zakupki.prom.ua/remote/dispatcher/state_purchase_view/9641445", "UA-2019-01-02-000857-c")</f>
        <v>UA-2019-01-02-000857-c</v>
      </c>
      <c r="C59" s="2" t="s">
        <v>215</v>
      </c>
      <c r="D59" s="1" t="s">
        <v>256</v>
      </c>
      <c r="E59" s="1" t="s">
        <v>256</v>
      </c>
      <c r="F59" s="1" t="s">
        <v>129</v>
      </c>
      <c r="G59" s="1" t="s">
        <v>178</v>
      </c>
      <c r="H59" s="1" t="s">
        <v>295</v>
      </c>
      <c r="I59" s="1" t="s">
        <v>196</v>
      </c>
      <c r="J59" s="1" t="s">
        <v>53</v>
      </c>
      <c r="K59" s="1" t="s">
        <v>214</v>
      </c>
      <c r="L59" s="1" t="s">
        <v>214</v>
      </c>
      <c r="M59" s="1" t="s">
        <v>35</v>
      </c>
      <c r="N59" s="1" t="s">
        <v>35</v>
      </c>
      <c r="O59" s="1" t="s">
        <v>35</v>
      </c>
      <c r="P59" s="5">
        <v>43467</v>
      </c>
      <c r="Q59" s="1"/>
      <c r="R59" s="1"/>
      <c r="S59" s="1"/>
      <c r="T59" s="1"/>
      <c r="U59" s="1" t="s">
        <v>314</v>
      </c>
      <c r="V59" s="4">
        <v>1</v>
      </c>
      <c r="W59" s="6">
        <v>133830.37</v>
      </c>
      <c r="X59" s="1" t="s">
        <v>215</v>
      </c>
      <c r="Y59" s="4">
        <v>1</v>
      </c>
      <c r="Z59" s="6">
        <v>133830.37</v>
      </c>
      <c r="AA59" s="1" t="s">
        <v>331</v>
      </c>
      <c r="AB59" s="1" t="s">
        <v>328</v>
      </c>
      <c r="AC59" s="1" t="s">
        <v>132</v>
      </c>
      <c r="AD59" s="1" t="s">
        <v>295</v>
      </c>
      <c r="AE59" s="1" t="s">
        <v>159</v>
      </c>
      <c r="AF59" s="1" t="s">
        <v>218</v>
      </c>
      <c r="AG59" s="6">
        <v>133830.37</v>
      </c>
      <c r="AH59" s="6">
        <v>133830.37</v>
      </c>
      <c r="AI59" s="1"/>
      <c r="AJ59" s="1"/>
      <c r="AK59" s="1"/>
      <c r="AL59" s="1" t="s">
        <v>201</v>
      </c>
      <c r="AM59" s="1" t="s">
        <v>39</v>
      </c>
      <c r="AN59" s="1"/>
      <c r="AO59" s="1" t="s">
        <v>23</v>
      </c>
      <c r="AP59" s="1"/>
      <c r="AQ59" s="1"/>
      <c r="AR59" s="2"/>
      <c r="AS59" s="1"/>
      <c r="AT59" s="1"/>
      <c r="AU59" s="1"/>
      <c r="AV59" s="1" t="s">
        <v>318</v>
      </c>
      <c r="AW59" s="7">
        <v>43467.751519051148</v>
      </c>
      <c r="AX59" s="1" t="s">
        <v>351</v>
      </c>
      <c r="AY59" s="6">
        <v>133830.37</v>
      </c>
      <c r="AZ59" s="5">
        <v>43467</v>
      </c>
      <c r="BA59" s="5">
        <v>43496</v>
      </c>
      <c r="BB59" s="7">
        <v>43830</v>
      </c>
      <c r="BC59" s="1" t="s">
        <v>338</v>
      </c>
      <c r="BD59" s="1"/>
      <c r="BE59" s="1" t="s">
        <v>180</v>
      </c>
    </row>
    <row r="60" spans="1:57">
      <c r="A60" s="4">
        <v>55</v>
      </c>
      <c r="B60" s="2" t="str">
        <f>HYPERLINK("https://my.zakupki.prom.ua/remote/dispatcher/state_purchase_view/9387864", "UA-2018-12-17-002917-c")</f>
        <v>UA-2018-12-17-002917-c</v>
      </c>
      <c r="C60" s="2" t="s">
        <v>215</v>
      </c>
      <c r="D60" s="1" t="s">
        <v>265</v>
      </c>
      <c r="E60" s="1" t="s">
        <v>265</v>
      </c>
      <c r="F60" s="1" t="s">
        <v>43</v>
      </c>
      <c r="G60" s="1" t="s">
        <v>232</v>
      </c>
      <c r="H60" s="1" t="s">
        <v>295</v>
      </c>
      <c r="I60" s="1" t="s">
        <v>196</v>
      </c>
      <c r="J60" s="1" t="s">
        <v>53</v>
      </c>
      <c r="K60" s="1" t="s">
        <v>214</v>
      </c>
      <c r="L60" s="1" t="s">
        <v>214</v>
      </c>
      <c r="M60" s="1" t="s">
        <v>35</v>
      </c>
      <c r="N60" s="1" t="s">
        <v>35</v>
      </c>
      <c r="O60" s="1" t="s">
        <v>35</v>
      </c>
      <c r="P60" s="5">
        <v>43451</v>
      </c>
      <c r="Q60" s="1"/>
      <c r="R60" s="1"/>
      <c r="S60" s="1"/>
      <c r="T60" s="1"/>
      <c r="U60" s="1" t="s">
        <v>314</v>
      </c>
      <c r="V60" s="4">
        <v>1</v>
      </c>
      <c r="W60" s="6">
        <v>739107.16</v>
      </c>
      <c r="X60" s="1" t="s">
        <v>215</v>
      </c>
      <c r="Y60" s="4">
        <v>401</v>
      </c>
      <c r="Z60" s="6">
        <v>1843.16</v>
      </c>
      <c r="AA60" s="1" t="s">
        <v>317</v>
      </c>
      <c r="AB60" s="1" t="s">
        <v>328</v>
      </c>
      <c r="AC60" s="1" t="s">
        <v>132</v>
      </c>
      <c r="AD60" s="1" t="s">
        <v>295</v>
      </c>
      <c r="AE60" s="1" t="s">
        <v>159</v>
      </c>
      <c r="AF60" s="1" t="s">
        <v>218</v>
      </c>
      <c r="AG60" s="6">
        <v>739107.16</v>
      </c>
      <c r="AH60" s="6">
        <v>1843.16</v>
      </c>
      <c r="AI60" s="1"/>
      <c r="AJ60" s="1"/>
      <c r="AK60" s="1"/>
      <c r="AL60" s="1" t="s">
        <v>182</v>
      </c>
      <c r="AM60" s="1" t="s">
        <v>69</v>
      </c>
      <c r="AN60" s="1"/>
      <c r="AO60" s="1" t="s">
        <v>16</v>
      </c>
      <c r="AP60" s="1"/>
      <c r="AQ60" s="1"/>
      <c r="AR60" s="2"/>
      <c r="AS60" s="1"/>
      <c r="AT60" s="5">
        <v>43462</v>
      </c>
      <c r="AU60" s="5">
        <v>43487</v>
      </c>
      <c r="AV60" s="1" t="s">
        <v>318</v>
      </c>
      <c r="AW60" s="7">
        <v>43467.676645583379</v>
      </c>
      <c r="AX60" s="1" t="s">
        <v>120</v>
      </c>
      <c r="AY60" s="6">
        <v>739107.16</v>
      </c>
      <c r="AZ60" s="1"/>
      <c r="BA60" s="5">
        <v>43830</v>
      </c>
      <c r="BB60" s="7">
        <v>43830</v>
      </c>
      <c r="BC60" s="1" t="s">
        <v>338</v>
      </c>
      <c r="BD60" s="1"/>
      <c r="BE60" s="1" t="s">
        <v>180</v>
      </c>
    </row>
    <row r="61" spans="1:57">
      <c r="A61" s="4">
        <v>56</v>
      </c>
      <c r="B61" s="2" t="str">
        <f>HYPERLINK("https://my.zakupki.prom.ua/remote/dispatcher/state_purchase_view/9054760", "UA-2018-11-27-000964-c")</f>
        <v>UA-2018-11-27-000964-c</v>
      </c>
      <c r="C61" s="2" t="s">
        <v>215</v>
      </c>
      <c r="D61" s="1" t="s">
        <v>240</v>
      </c>
      <c r="E61" s="1" t="s">
        <v>241</v>
      </c>
      <c r="F61" s="1" t="s">
        <v>110</v>
      </c>
      <c r="G61" s="1" t="s">
        <v>158</v>
      </c>
      <c r="H61" s="1" t="s">
        <v>295</v>
      </c>
      <c r="I61" s="1" t="s">
        <v>196</v>
      </c>
      <c r="J61" s="1" t="s">
        <v>53</v>
      </c>
      <c r="K61" s="1" t="s">
        <v>214</v>
      </c>
      <c r="L61" s="1" t="s">
        <v>214</v>
      </c>
      <c r="M61" s="1" t="s">
        <v>35</v>
      </c>
      <c r="N61" s="1" t="s">
        <v>35</v>
      </c>
      <c r="O61" s="1" t="s">
        <v>35</v>
      </c>
      <c r="P61" s="5">
        <v>43431</v>
      </c>
      <c r="Q61" s="5">
        <v>43431</v>
      </c>
      <c r="R61" s="5">
        <v>43444</v>
      </c>
      <c r="S61" s="5">
        <v>43431</v>
      </c>
      <c r="T61" s="5">
        <v>43454</v>
      </c>
      <c r="U61" s="7">
        <v>43455.604027777779</v>
      </c>
      <c r="V61" s="4">
        <v>2</v>
      </c>
      <c r="W61" s="6">
        <v>445074</v>
      </c>
      <c r="X61" s="1" t="s">
        <v>215</v>
      </c>
      <c r="Y61" s="4">
        <v>19001</v>
      </c>
      <c r="Z61" s="6">
        <v>23.42</v>
      </c>
      <c r="AA61" s="1" t="s">
        <v>329</v>
      </c>
      <c r="AB61" s="6">
        <v>4450</v>
      </c>
      <c r="AC61" s="1" t="s">
        <v>132</v>
      </c>
      <c r="AD61" s="1" t="s">
        <v>295</v>
      </c>
      <c r="AE61" s="1" t="s">
        <v>159</v>
      </c>
      <c r="AF61" s="1" t="s">
        <v>218</v>
      </c>
      <c r="AG61" s="6">
        <v>444883.99</v>
      </c>
      <c r="AH61" s="6">
        <v>23.413714541339928</v>
      </c>
      <c r="AI61" s="1" t="s">
        <v>186</v>
      </c>
      <c r="AJ61" s="6">
        <v>190.01000000000931</v>
      </c>
      <c r="AK61" s="6">
        <v>4.2691777097743144E-4</v>
      </c>
      <c r="AL61" s="1" t="s">
        <v>186</v>
      </c>
      <c r="AM61" s="1" t="s">
        <v>37</v>
      </c>
      <c r="AN61" s="1" t="s">
        <v>143</v>
      </c>
      <c r="AO61" s="1"/>
      <c r="AP61" s="6">
        <v>190.01000000000931</v>
      </c>
      <c r="AQ61" s="6">
        <v>4.2691777097743144E-4</v>
      </c>
      <c r="AR61" s="2" t="str">
        <f>HYPERLINK("https://auction.openprocurement.org/tenders/289b5948711c47bf99ff5c94a489ba5d")</f>
        <v>https://auction.openprocurement.org/tenders/289b5948711c47bf99ff5c94a489ba5d</v>
      </c>
      <c r="AS61" s="7">
        <v>43461.66869643375</v>
      </c>
      <c r="AT61" s="5">
        <v>43472</v>
      </c>
      <c r="AU61" s="5">
        <v>43482</v>
      </c>
      <c r="AV61" s="1" t="s">
        <v>318</v>
      </c>
      <c r="AW61" s="7">
        <v>43473.530233070152</v>
      </c>
      <c r="AX61" s="1" t="s">
        <v>347</v>
      </c>
      <c r="AY61" s="6">
        <v>444883.99</v>
      </c>
      <c r="AZ61" s="5">
        <v>43467</v>
      </c>
      <c r="BA61" s="5">
        <v>43830</v>
      </c>
      <c r="BB61" s="7">
        <v>43830</v>
      </c>
      <c r="BC61" s="1" t="s">
        <v>338</v>
      </c>
      <c r="BD61" s="1"/>
      <c r="BE61" s="1" t="s">
        <v>180</v>
      </c>
    </row>
    <row r="62" spans="1:57">
      <c r="A62" s="1" t="s">
        <v>179</v>
      </c>
    </row>
  </sheetData>
  <autoFilter ref="A5:BE15"/>
  <hyperlinks>
    <hyperlink ref="B38" r:id="rId1" display="https://my.zakupki.prom.ua/remote/dispatcher/state_purchase_view/12035205"/>
    <hyperlink ref="B39" r:id="rId2" display="https://my.zakupki.prom.ua/remote/dispatcher/state_purchase_view/11642341"/>
    <hyperlink ref="B34" r:id="rId3" display="https://my.zakupki.prom.ua/remote/dispatcher/state_purchase_view/12367528"/>
    <hyperlink ref="B35" r:id="rId4" display="https://my.zakupki.prom.ua/remote/dispatcher/state_purchase_view/12339100"/>
    <hyperlink ref="B36" r:id="rId5" display="https://my.zakupki.prom.ua/remote/dispatcher/state_purchase_view/12200818"/>
    <hyperlink ref="B37" r:id="rId6" display="https://my.zakupki.prom.ua/remote/dispatcher/state_purchase_view/12185786"/>
    <hyperlink ref="B30" r:id="rId7" display="https://my.zakupki.prom.ua/remote/dispatcher/state_purchase_view/13378563"/>
    <hyperlink ref="B31" r:id="rId8" display="https://my.zakupki.prom.ua/remote/dispatcher/state_purchase_view/13119464"/>
    <hyperlink ref="B32" r:id="rId9" display="https://my.zakupki.prom.ua/remote/dispatcher/state_purchase_view/12788261"/>
    <hyperlink ref="B33" r:id="rId10" display="https://my.zakupki.prom.ua/remote/dispatcher/state_purchase_view/12545308"/>
    <hyperlink ref="B16" r:id="rId11" display="https://my.zakupki.prom.ua/remote/dispatcher/state_purchase_view/15258485"/>
    <hyperlink ref="B17" r:id="rId12" display="https://my.zakupki.prom.ua/remote/dispatcher/state_purchase_view/15257503"/>
    <hyperlink ref="B14" r:id="rId13" display="https://my.zakupki.prom.ua/remote/dispatcher/state_purchase_view/15355330"/>
    <hyperlink ref="B15" r:id="rId14" display="https://my.zakupki.prom.ua/remote/dispatcher/state_purchase_view/15328899"/>
    <hyperlink ref="B12" r:id="rId15" display="https://my.zakupki.prom.ua/remote/dispatcher/state_purchase_view/15417830"/>
    <hyperlink ref="B13" r:id="rId16" display="https://my.zakupki.prom.ua/remote/dispatcher/state_purchase_view/15415395"/>
    <hyperlink ref="B10" r:id="rId17" display="https://my.zakupki.prom.ua/remote/dispatcher/state_purchase_view/16296327"/>
    <hyperlink ref="B11" r:id="rId18" display="https://my.zakupki.prom.ua/remote/dispatcher/state_purchase_view/15469438"/>
    <hyperlink ref="B18" r:id="rId19" display="https://my.zakupki.prom.ua/remote/dispatcher/state_purchase_view/15255926"/>
    <hyperlink ref="B19" r:id="rId20" display="https://my.zakupki.prom.ua/remote/dispatcher/state_purchase_view/14799128"/>
    <hyperlink ref="AR36" r:id="rId21" display="https://auction.openprocurement.org/tenders/07d957073735465b929b0bd80d18f693"/>
    <hyperlink ref="AR30" r:id="rId22" display="https://auction.openprocurement.org/tenders/d6ce4ac47b1942289a3bbbdfd0c5ea00"/>
    <hyperlink ref="AR61" r:id="rId23" display="https://auction.openprocurement.org/tenders/289b5948711c47bf99ff5c94a489ba5d"/>
    <hyperlink ref="AR41" r:id="rId24" display="https://auction.openprocurement.org/tenders/6639651811f546d1ab18c9cb9ea202de"/>
    <hyperlink ref="AR44" r:id="rId25" display="https://auction.openprocurement.org/tenders/4ab76a4dad244d2ea499e7d354df147d"/>
    <hyperlink ref="AR49" r:id="rId26" display="https://auction.openprocurement.org/tenders/f117d488f9d442d5a17c1f6487335756"/>
    <hyperlink ref="B61" r:id="rId27" display="https://my.zakupki.prom.ua/remote/dispatcher/state_purchase_view/9054760"/>
    <hyperlink ref="B60" r:id="rId28" display="https://my.zakupki.prom.ua/remote/dispatcher/state_purchase_view/9387864"/>
    <hyperlink ref="A2" r:id="rId29" display="mailto:report.zakupki@prom.ua"/>
    <hyperlink ref="B45" r:id="rId30" display="https://my.zakupki.prom.ua/remote/dispatcher/state_purchase_view/10937525"/>
    <hyperlink ref="B44" r:id="rId31" display="https://my.zakupki.prom.ua/remote/dispatcher/state_purchase_view/10993908"/>
    <hyperlink ref="B47" r:id="rId32" display="https://my.zakupki.prom.ua/remote/dispatcher/state_purchase_view/10897057"/>
    <hyperlink ref="B46" r:id="rId33" display="https://my.zakupki.prom.ua/remote/dispatcher/state_purchase_view/10916336"/>
    <hyperlink ref="B41" r:id="rId34" display="https://my.zakupki.prom.ua/remote/dispatcher/state_purchase_view/11164268"/>
    <hyperlink ref="B40" r:id="rId35" display="https://my.zakupki.prom.ua/remote/dispatcher/state_purchase_view/11462264"/>
    <hyperlink ref="B43" r:id="rId36" display="https://my.zakupki.prom.ua/remote/dispatcher/state_purchase_view/10992820"/>
    <hyperlink ref="B42" r:id="rId37" display="https://my.zakupki.prom.ua/remote/dispatcher/state_purchase_view/11075082"/>
    <hyperlink ref="B49" r:id="rId38" display="https://my.zakupki.prom.ua/remote/dispatcher/state_purchase_view/10435734"/>
    <hyperlink ref="B48" r:id="rId39" display="https://my.zakupki.prom.ua/remote/dispatcher/state_purchase_view/10566278"/>
    <hyperlink ref="B6" r:id="rId40" display="https://my.zakupki.prom.ua/remote/dispatcher/state_purchase_view/16814636"/>
    <hyperlink ref="B7" r:id="rId41" display="https://my.zakupki.prom.ua/remote/dispatcher/state_purchase_view/16561087"/>
    <hyperlink ref="B8" r:id="rId42" display="https://my.zakupki.prom.ua/remote/dispatcher/state_purchase_view/16515437"/>
    <hyperlink ref="B9" r:id="rId43" display="https://my.zakupki.prom.ua/remote/dispatcher/state_purchase_view/16392525"/>
    <hyperlink ref="B29" r:id="rId44" display="https://my.zakupki.prom.ua/remote/dispatcher/state_purchase_view/13884952"/>
    <hyperlink ref="B28" r:id="rId45" display="https://my.zakupki.prom.ua/remote/dispatcher/state_purchase_view/13961180"/>
    <hyperlink ref="B27" r:id="rId46" display="https://my.zakupki.prom.ua/remote/dispatcher/state_purchase_view/14123172"/>
    <hyperlink ref="B26" r:id="rId47" display="https://my.zakupki.prom.ua/remote/dispatcher/state_purchase_view/14315376"/>
    <hyperlink ref="B25" r:id="rId48" display="https://my.zakupki.prom.ua/remote/dispatcher/state_purchase_view/14325936"/>
    <hyperlink ref="B24" r:id="rId49" display="https://my.zakupki.prom.ua/remote/dispatcher/state_purchase_view/14481757"/>
    <hyperlink ref="B23" r:id="rId50" display="https://my.zakupki.prom.ua/remote/dispatcher/state_purchase_view/14499082"/>
    <hyperlink ref="B22" r:id="rId51" display="https://my.zakupki.prom.ua/remote/dispatcher/state_purchase_view/14556335"/>
    <hyperlink ref="B21" r:id="rId52" display="https://my.zakupki.prom.ua/remote/dispatcher/state_purchase_view/14659353"/>
    <hyperlink ref="B20" r:id="rId53" display="https://my.zakupki.prom.ua/remote/dispatcher/state_purchase_view/14660120"/>
    <hyperlink ref="AR39" r:id="rId54" display="https://auction.openprocurement.org/tenders/84a13c997d944aa29af8dcdcb07cd6f3"/>
    <hyperlink ref="AR19" r:id="rId55" display="https://auction.openprocurement.org/tenders/086d4b433d664dd5b3705a21b2a2e379"/>
    <hyperlink ref="AR50" r:id="rId56" display="https://auction.openprocurement.org/tenders/b307941d87a44dcaa79aa3e6a2980500"/>
    <hyperlink ref="AR26" r:id="rId57" display="https://auction.openprocurement.org/tenders/1d01f70a4f7e43ca9b64a9d2084a3680"/>
    <hyperlink ref="B58" r:id="rId58" display="https://my.zakupki.prom.ua/remote/dispatcher/state_purchase_view/9663800"/>
    <hyperlink ref="B59" r:id="rId59" display="https://my.zakupki.prom.ua/remote/dispatcher/state_purchase_view/9641445"/>
    <hyperlink ref="B52" r:id="rId60" display="https://my.zakupki.prom.ua/remote/dispatcher/state_purchase_view/10124610"/>
    <hyperlink ref="B53" r:id="rId61" display="https://my.zakupki.prom.ua/remote/dispatcher/state_purchase_view/9868697"/>
    <hyperlink ref="B50" r:id="rId62" display="https://my.zakupki.prom.ua/remote/dispatcher/state_purchase_view/10407632"/>
    <hyperlink ref="B51" r:id="rId63" display="https://my.zakupki.prom.ua/remote/dispatcher/state_purchase_view/10251812"/>
    <hyperlink ref="B56" r:id="rId64" display="https://my.zakupki.prom.ua/remote/dispatcher/state_purchase_view/9742520"/>
    <hyperlink ref="B57" r:id="rId65" display="https://my.zakupki.prom.ua/remote/dispatcher/state_purchase_view/9741925"/>
    <hyperlink ref="B54" r:id="rId66" display="https://my.zakupki.prom.ua/remote/dispatcher/state_purchase_view/9825238"/>
    <hyperlink ref="B55" r:id="rId67" display="https://my.zakupki.prom.ua/remote/dispatcher/state_purchase_view/982461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Sekretar</cp:lastModifiedBy>
  <dcterms:created xsi:type="dcterms:W3CDTF">2020-05-29T14:28:48Z</dcterms:created>
  <dcterms:modified xsi:type="dcterms:W3CDTF">2020-05-29T11:31:06Z</dcterms:modified>
</cp:coreProperties>
</file>