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10830"/>
  </bookViews>
  <sheets>
    <sheet name="Sheet1" sheetId="1" r:id="rId1"/>
  </sheets>
  <calcPr calcId="124519" calcOnSave="0"/>
</workbook>
</file>

<file path=xl/calcChain.xml><?xml version="1.0" encoding="utf-8"?>
<calcChain xmlns="http://schemas.openxmlformats.org/spreadsheetml/2006/main">
  <c r="T5" i="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</calcChain>
</file>

<file path=xl/sharedStrings.xml><?xml version="1.0" encoding="utf-8"?>
<sst xmlns="http://schemas.openxmlformats.org/spreadsheetml/2006/main" count="820" uniqueCount="353">
  <si>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</si>
  <si>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</si>
  <si>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</si>
  <si>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</si>
  <si>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</si>
  <si>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</si>
  <si>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</si>
  <si>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</si>
  <si>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</si>
  <si>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</si>
  <si>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</si>
  <si>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</si>
  <si>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</si>
  <si>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</si>
  <si>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</si>
  <si>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</si>
  <si>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</si>
  <si>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</si>
  <si>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</si>
  <si>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</si>
  <si>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</si>
  <si>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</si>
  <si>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</si>
  <si>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</si>
  <si>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</si>
  <si>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</si>
  <si>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</si>
  <si>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</si>
  <si>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</si>
  <si>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</si>
  <si>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</si>
  <si>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</si>
  <si>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Переговорна процедура, скорочена</t>
  </si>
  <si>
    <t>33760279</t>
  </si>
  <si>
    <t>завершено</t>
  </si>
  <si>
    <t>UAH</t>
  </si>
  <si>
    <t>активний</t>
  </si>
  <si>
    <t>759</t>
  </si>
  <si>
    <t>Закупівля без використання електронної системи</t>
  </si>
  <si>
    <t>37</t>
  </si>
  <si>
    <t>65110000-7 - Розподіл води</t>
  </si>
  <si>
    <t>03361508</t>
  </si>
  <si>
    <t>57/ЦВС</t>
  </si>
  <si>
    <t>09310000-5 - Електрична енергія</t>
  </si>
  <si>
    <t>00131268</t>
  </si>
  <si>
    <t>1</t>
  </si>
  <si>
    <t>41110000-3 - Питна вода</t>
  </si>
  <si>
    <t>37/ВШ</t>
  </si>
  <si>
    <t>90510000-5 - Утилізація/видалення сміття та поводження зі сміттям</t>
  </si>
  <si>
    <t>32164402</t>
  </si>
  <si>
    <t>760</t>
  </si>
  <si>
    <t>24327645</t>
  </si>
  <si>
    <t>35120000-1 - Системи та пристрої нагляду та охорони</t>
  </si>
  <si>
    <t>40109084</t>
  </si>
  <si>
    <t>80520000-5 - Навчальні засоби</t>
  </si>
  <si>
    <t>26154203</t>
  </si>
  <si>
    <t>2196121593</t>
  </si>
  <si>
    <t>24450000-3 - Агрохімічна продукція</t>
  </si>
  <si>
    <t>79710000-4 - Охоронні послуги</t>
  </si>
  <si>
    <t>80510000-2 - Послуги з професійної підготовки спеціалістів</t>
  </si>
  <si>
    <t>24155204</t>
  </si>
  <si>
    <t>37/ВШ/Б</t>
  </si>
  <si>
    <t>37/1</t>
  </si>
  <si>
    <t>Відкриті торги</t>
  </si>
  <si>
    <t>72260000-5 - Послуги, пов’язані з програмним забезпеченням</t>
  </si>
  <si>
    <t>35856569</t>
  </si>
  <si>
    <t>09320000-8 - Пара, гаряча вода та пов’язана продукція</t>
  </si>
  <si>
    <t>90430000-0 - Послуги з відведення стічних вод</t>
  </si>
  <si>
    <t>скасована</t>
  </si>
  <si>
    <t>ТОВАРИСТВО З ОБМЕЖЕНОЮ ВІДПОВІДАЛЬНІСТЮ "САНПРОФ"</t>
  </si>
  <si>
    <t>37с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</si>
  <si>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</si>
  <si>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"ПЛОТ"</t>
  </si>
  <si>
    <t>30922538</t>
  </si>
  <si>
    <t>КОМУНАЛЬНЕ ПІДПРИЄМСТВО "КОМУНАЛЬНИК"</t>
  </si>
  <si>
    <t>40376840</t>
  </si>
  <si>
    <t>01558922</t>
  </si>
  <si>
    <t>Послуги з озеленення територій та утримання зелених насаджень</t>
  </si>
  <si>
    <t>77310000-6 - Послуги з озеленення територій та утримання зелених насаджень</t>
  </si>
  <si>
    <t>МАРІУПОЛЬСЬКЕ КОМУНАЛЬНЕ ПІДПРИЄМСТВО ЗЕЛЕНОГО БУДІВНИЦТВА</t>
  </si>
  <si>
    <t>03361845</t>
  </si>
  <si>
    <t>КОМУНАЛЬНЕ КОМЕРЦІЙНЕ ПІДПРИЄМСТВО МАРІУПОЛЬСЬКОЇ МІСЬКОЇ РАДИ "МАРІУПОЛЬТЕПЛОМЕРЕЖА"</t>
  </si>
  <si>
    <t>30210000-4 - Машини для обробки даних (апаратна частина)</t>
  </si>
  <si>
    <t>КОМУНАЛЬНЕ ПІДПРИЄМСТВО "УЧБОВО-КОНСУЛЬТАЦІЙНИЙ ЦЕНТР"</t>
  </si>
  <si>
    <t>90910000-9 - Послуги з прибирання</t>
  </si>
  <si>
    <t>МАРІУПОЛЬСЬКИЙ МІЖРАЙОННИЙ ВІДДІЛ УПРАВЛІННЯ ПОЛІЦІЇ ОХОРОНИ В ДОНЕЦЬКІЙ ОБЛАСТІ</t>
  </si>
  <si>
    <t>КОМУНАЛЬНЕ ПІДПРИЄМСТВО "МАРІУПОЛЬСЬКЕ ВИРОБНИЧЕ УПРАВЛІННЯ ВОДОПРОВІДНО-КАНАЛІЗАЦІЙНОГО ГОСПОДАРСТВА"</t>
  </si>
  <si>
    <t>Послуги по санітарно-гігієнічній обробки приміщень</t>
  </si>
  <si>
    <t>37-с</t>
  </si>
  <si>
    <t>ТОВАРИСТВО З ОБМЕЖЕНОЮ ВІДПОВІДАЛЬНІСТЮ "ДОНЕЦЬКІ ЕНЕРГЕТИЧНІ ПОСЛУГИ"</t>
  </si>
  <si>
    <t>42086719</t>
  </si>
  <si>
    <t>448</t>
  </si>
  <si>
    <t>НАВЧАЛЬНО-МЕТОДИЧНИЙ ЦЕНТР ЦИВІЛЬНОГО ЗАХИСТУ ТА БЕЗПЕКИ ЖИТТЄДІЯЛЬНОСТІ ДОНЕЦЬКОЇ ОБЛАСТІ</t>
  </si>
  <si>
    <t>Фармацевтична продукція</t>
  </si>
  <si>
    <t>85110000-3 - Послуги лікувальних закладів та супутні послуги</t>
  </si>
  <si>
    <t>Послуги з професійної підготовки спеціалістів</t>
  </si>
  <si>
    <t>65310000-9 - Розподіл електричної енергії</t>
  </si>
  <si>
    <t>АКЦІОНЕРНЕ ТОВАРИСТВО "ДТЕК ДОНЕЦЬКІ ЕЛЕКТРОМЕРЕЖІ"</t>
  </si>
  <si>
    <t>теплова енергія</t>
  </si>
  <si>
    <t>закритий</t>
  </si>
  <si>
    <t>UA-2020-01-14-002110-c</t>
  </si>
  <si>
    <t>Послуги з організації харчування ДК 021:2015-55320000-9</t>
  </si>
  <si>
    <t>55320000-9 - Послуги з організації харчування</t>
  </si>
  <si>
    <t>КОМУНАЛЬНЕ ПІДПРИЄМСТВО  "ПИТАНИЕ"</t>
  </si>
  <si>
    <t>37/Ш</t>
  </si>
  <si>
    <t>UA-2020-01-15-001052-c</t>
  </si>
  <si>
    <t>Охоронні послуги ДК 021:2015-79710000-4Охоронні послуги</t>
  </si>
  <si>
    <t>5912</t>
  </si>
  <si>
    <t>UA-2020-01-16-001776-b</t>
  </si>
  <si>
    <t>UA-2020-01-21-000801-a</t>
  </si>
  <si>
    <t xml:space="preserve">Питна вода </t>
  </si>
  <si>
    <t>37 ВШ</t>
  </si>
  <si>
    <t>UA-2020-01-21-000950-a</t>
  </si>
  <si>
    <t>Питна вода ДК 021:2015:41110000-3 питна вода</t>
  </si>
  <si>
    <t>37 ВШ Б</t>
  </si>
  <si>
    <t>UA-2020-02-12-001930-a</t>
  </si>
  <si>
    <t>розподіл води</t>
  </si>
  <si>
    <t>№57/ЦВВ</t>
  </si>
  <si>
    <t>UA-2020-02-12-002194-a</t>
  </si>
  <si>
    <t xml:space="preserve">послуги водовідведення </t>
  </si>
  <si>
    <t>тех.помилка</t>
  </si>
  <si>
    <t>UA-2020-02-12-002317-a</t>
  </si>
  <si>
    <t>послуги водовідведення</t>
  </si>
  <si>
    <t>№57/ЦВС</t>
  </si>
  <si>
    <t>UA-2020-02-17-002378-a</t>
  </si>
  <si>
    <t>90920000-2 - Послуги із санітарно-гігієнічної обробки приміщень; 90920000-2 - Послуги із санітарно-гігієнічної обробки приміщень</t>
  </si>
  <si>
    <t>UA-2020-02-18-003581-b</t>
  </si>
  <si>
    <t>Послуги з прибирання ( послуги з утримання територій прилеглих до учбових навчально-виховних закладів)</t>
  </si>
  <si>
    <t>№7-Ш37</t>
  </si>
  <si>
    <t>UA-2020-02-21-000988-b</t>
  </si>
  <si>
    <t>Навчання з питань цивільного захисту (ДК 021:2015 80520000-5 навчальні засоби)</t>
  </si>
  <si>
    <t>217/МЦЗ</t>
  </si>
  <si>
    <t>UA-2020-02-21-001353-b</t>
  </si>
  <si>
    <t>Навчання з питань цивільного захисту (ДК 021: 2015 80520000-5 навчальні засоби)</t>
  </si>
  <si>
    <t>156/МСП</t>
  </si>
  <si>
    <t>UA-2020-02-25-001677-c</t>
  </si>
  <si>
    <t>Послуги з надання пакетів оновлень програмного комплексу "КУРС"(ДК 021:2015:71620000-0  "Аналітичні послуги"</t>
  </si>
  <si>
    <t>71620000-0 - Аналітичні послуги</t>
  </si>
  <si>
    <t>ТОВАРИСТВО З ОБМЕЖЕНОЮ ВІДПОВІДАЛЬНІСТЮ "НОВІ ЗНАННЯ"</t>
  </si>
  <si>
    <t>16027</t>
  </si>
  <si>
    <t>UA-2020-04-15-003702-b</t>
  </si>
  <si>
    <t>71/Ш37</t>
  </si>
  <si>
    <t>UA-2020-04-17-005780-b</t>
  </si>
  <si>
    <t>Електрична енергія</t>
  </si>
  <si>
    <t>UA-2020-04-30-000676-b</t>
  </si>
  <si>
    <t>Надання послуг  з поводження з побутовими відходами(з вивезення побутових відходів)</t>
  </si>
  <si>
    <t>UA-2020-05-22-002678-c</t>
  </si>
  <si>
    <t>Паперові чи картонні реєстраційні журнали</t>
  </si>
  <si>
    <t>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</t>
  </si>
  <si>
    <t>ЖУКАЛІН ЛЕОНІД ДМИТРОВИЧ</t>
  </si>
  <si>
    <t>UA-2020-06-09-002390-b</t>
  </si>
  <si>
    <t>0084</t>
  </si>
  <si>
    <t>UA-2020-06-18-002388-c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</si>
  <si>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</si>
  <si>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ТОВАРИСТВО З ОБМЕЖЕНОЮ ВІДПОВІДАЛЬНІСТЮ "ПЕРША  МАРІУПОЛЬСЬКА СОЦІАЛЬНА АПТЕКА"</t>
  </si>
  <si>
    <t>UA-2020-07-06-003500-a</t>
  </si>
  <si>
    <t>Вироби для парків розваг,настільних або кімнатних ігор (обладнання для сенсорної кімнати та корекційної роботи в інклюзивних класах)</t>
  </si>
  <si>
    <t>37530000-2 - Вироби для парків розваг, настільних або кімнатних ігор</t>
  </si>
  <si>
    <t>UA-2020-07-20-003191-b</t>
  </si>
  <si>
    <t>UA-2020-07-27-002508-c</t>
  </si>
  <si>
    <t>Електрична  енергія</t>
  </si>
  <si>
    <t>09310000-5 - Електрична енергія; 09310000-5 - Електрична енергія</t>
  </si>
  <si>
    <t>UA-2020-08-20-005076-a</t>
  </si>
  <si>
    <t>Послугіи з ремонту і технічного обслуговування вимірювальних,випробувальних і контрольних приладів</t>
  </si>
  <si>
    <t>UA-2020-08-26-003761-a</t>
  </si>
  <si>
    <t xml:space="preserve">Диспенсер автоматичний  для дезінфікуючого засобу, стійка-тримач до автоматичних дозаторів для дезінфекції за кодом ДК 021:2015 42960000-3- Системи керування та контролю, друкарське і графічне обладнання та обладнання для автоматизації офісу й обробки інформації".
</t>
  </si>
  <si>
    <t>42960000-3 - Системи керування та контролю, друкарське і графічне обладнання та обладнання для автоматизації офісу й обробки інформації; 42960000-3 - Системи керування та контролю, друкарське і графічне обладнання та обладнання для автоматизації офісу й обробки інформації</t>
  </si>
  <si>
    <t>КИРІЄНКО АЛЛА ПЕТРІВНА</t>
  </si>
  <si>
    <t>2986816184</t>
  </si>
  <si>
    <t>37д</t>
  </si>
  <si>
    <t>UA-2020-08-31-005484-b</t>
  </si>
  <si>
    <t>Термінал доступу з камерами розпізнавання облич та тепловізором з функцією температурного скринінгу, комплектарно з внутрішнім мережевим монітором за кодом ДК 021:2015 35120000-1-Системи та пристрої нагляду та охорони</t>
  </si>
  <si>
    <t>ФОП Коробко Ю.М.</t>
  </si>
  <si>
    <t>3138013864</t>
  </si>
  <si>
    <t>37т</t>
  </si>
  <si>
    <t>UA-2020-08-31-005760-b</t>
  </si>
  <si>
    <t>Самоклеюча стрічка для підлоги за кодом ДК 44420000-0 –Будівельні товари (артикул виробника 60760)</t>
  </si>
  <si>
    <t>44420000-0 - Будівельні товари</t>
  </si>
  <si>
    <t>ТОВАРИСТВО З ОБМЕЖЕНОЮ ВІДПОВІДАЛЬНІСТЮ "ІМКО LTD"</t>
  </si>
  <si>
    <t>23700160</t>
  </si>
  <si>
    <t>UA-2020-08-31-006002-b</t>
  </si>
  <si>
    <t>Пов’язка захисна (маска) за кодом ДК 18140000-2 - Аксесуари до робочого одягу</t>
  </si>
  <si>
    <t>18140000-2 - Аксесуари до робочого одягу; 18140000-2 - Аксесуари до робочого одягу</t>
  </si>
  <si>
    <t>ДАНИЛОВ ОЛЕКСАНДР ВІТАЛІЙОВИЧ</t>
  </si>
  <si>
    <t>3125400333</t>
  </si>
  <si>
    <t>37м</t>
  </si>
  <si>
    <t>UA-2020-09-01-004885-b</t>
  </si>
  <si>
    <t>Послуги щодо проведення періодичного медичного огляд ДК 021:2015 (CPV)-85110000-3 послуги лікувальних закладів</t>
  </si>
  <si>
    <t>КОМУНАЛЬНЕ НЕКОМЕРЦІЙНЕ ПІДПРИЄМСТВО МАРІУПОЛЬСЬКОЇ МІСЬКОЇ РАДИ "МАРІУПОЛЬСЬКА МІСЬКА ЛІКАРНЯ №9"</t>
  </si>
  <si>
    <t>43522608</t>
  </si>
  <si>
    <t>UA-2020-09-28-003933-a</t>
  </si>
  <si>
    <t>Багатофункціональний струний пристрій Epson L3150 або еквівалент для учнів інклюзивних класів.</t>
  </si>
  <si>
    <t>30230000-0 - Комп’ютерне обладнання</t>
  </si>
  <si>
    <t>UA-2020-09-29-002844-a</t>
  </si>
  <si>
    <t>Портативний комп'ютер(ноутбук) для учнів інклюзивних класів</t>
  </si>
  <si>
    <t>UA-2020-11-26-001920-b</t>
  </si>
  <si>
    <t>Комп'ютерне обладнання ( захищені носії особистих ключів )</t>
  </si>
  <si>
    <t>ЯКОВЧУК АНДРІЙ СЕРГІЙОВИЧ</t>
  </si>
  <si>
    <t>3172503237</t>
  </si>
  <si>
    <t>UA-2020-12-24-002451-c</t>
  </si>
  <si>
    <t>Теплова енергія</t>
  </si>
  <si>
    <t>UA-2021-01-06-000412-b</t>
  </si>
  <si>
    <t>Технічне облуговування сигналізації код ДК 021:2015-79710000-4 Охоронні послуги</t>
  </si>
  <si>
    <t>7117/Мр</t>
  </si>
  <si>
    <t>UA-2021-01-15-003755-a</t>
  </si>
  <si>
    <t>Послуги з відвідення стічних вод за кодом ДК 021:2015:90430000-0Послуги з відвідення стічних вод</t>
  </si>
  <si>
    <t>UA-2021-01-15-004300-a</t>
  </si>
  <si>
    <t>Водопостачання за кодом ДК 021:65110000-7 Розподіл води</t>
  </si>
  <si>
    <t>57 ЦВВ</t>
  </si>
  <si>
    <t>UA-2021-01-25-000606-b</t>
  </si>
  <si>
    <t>Питна вода за кодом ДК 021:2015:41110000-3 Питна вода</t>
  </si>
  <si>
    <t>UA-2021-01-25-001353-b</t>
  </si>
  <si>
    <t>UA-2021-01-25-002514-b</t>
  </si>
  <si>
    <t>UA-2021-02-23-007886-b</t>
  </si>
  <si>
    <t>Продукція для чищення</t>
  </si>
  <si>
    <t>39830000-9 - Продукція для чищення; 39830000-9 - Продукція для чищення; 39830000-9 - Продукція для чищення; 39830000-9 - Продукція для чищення; 39830000-9 - Продукція для чищення; 39830000-9 - Продукція для чищення</t>
  </si>
  <si>
    <t>Невірно вказано очікувану вартість закупівлі.</t>
  </si>
  <si>
    <t>UA-2021-03-25-005199-a</t>
  </si>
  <si>
    <t>Утилізація/видалення сміття та  поводження зі сміттям</t>
  </si>
  <si>
    <t>UA-2021-03-31-000972-a</t>
  </si>
  <si>
    <t>Послуги з проведення функціонального навчання за кодом ДК 02:2015 80520000-5 навчальні засоби</t>
  </si>
  <si>
    <t>80520000-5 - Навчальні засоби; 80520000-5 - Навчальні засоби</t>
  </si>
  <si>
    <t>243/МЦЗ</t>
  </si>
  <si>
    <t>UA-2021-04-01-001902-b</t>
  </si>
  <si>
    <t>Послуги із забезпечення перетікань реактивної електричної енергії за кодом ДК 021:2015:65310000-9 Розподіл електричної енергії</t>
  </si>
  <si>
    <t>UA-2021-04-23-005291-b</t>
  </si>
  <si>
    <t>Засоби пожежогасіння за кодом ДК 021:2015 35110000-8 Протипожежне,рятувальне та захисне обладнання</t>
  </si>
  <si>
    <t>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</t>
  </si>
  <si>
    <t>UA-2021-05-18-004218-b</t>
  </si>
  <si>
    <t>Послуги з надання пакетів оновлень програмного комплексу "КУРС" за кодом ДК 021:2015 71620000-0 Аналітичні послуги</t>
  </si>
  <si>
    <t>19629</t>
  </si>
  <si>
    <t>UA-2021-05-27-006053-b</t>
  </si>
  <si>
    <t>UA-2021-05-28-000484-b</t>
  </si>
  <si>
    <t>Транспортні послуги за кодом ДК 021:2015-60180000-3 Прокат вантажних транспортних засобів із водієм для перевезення товарів(Доставка та розвантаження протиожиледного матеріалу)</t>
  </si>
  <si>
    <t>60180000-3 - Прокат вантажних транспортних засобів із водієм для перевезення товарів</t>
  </si>
  <si>
    <t>250-Ш37</t>
  </si>
  <si>
    <t>UA-2021-06-24-005422-c</t>
  </si>
  <si>
    <t>Пов'язка захисна (маска) за кодом ДК 18140000-2 - Аксесуари до робочого одягу</t>
  </si>
  <si>
    <t>37М</t>
  </si>
  <si>
    <t>UA-2021-06-30-006479-c</t>
  </si>
  <si>
    <t>Лікарські засоби за кодом ДК 021:2015 33600000-6 фамацевтична продукція</t>
  </si>
  <si>
    <t>UA-2021-07-02-004800-c</t>
  </si>
  <si>
    <t>Охорона майна за кодом ДК 021:2015-79710000-4 Охоронні послуги</t>
  </si>
  <si>
    <t>7911/Мр</t>
  </si>
  <si>
    <t>UA-2021-07-07-004975-c</t>
  </si>
  <si>
    <t>Послуги лікувальних закладів за кодом ДК 021:2015 85110000-3 послуги лікувальних закладів та супутні послуги</t>
  </si>
  <si>
    <t>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послуги; 85110000-3 - Послуги лікувальних закладів та супутні послуги</t>
  </si>
  <si>
    <t>UA-2021-07-19-001981-b</t>
  </si>
  <si>
    <t>Типографічна продукція (шкільна документація) за кодом ДК 021:2015:22810000-1 Паперові чи картонні реєстраційні журнали</t>
  </si>
  <si>
    <t>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журнали; 22810000-1 - Паперові чи картонні реєстраційні журнали</t>
  </si>
  <si>
    <t>UA-2021-09-21-001223-b</t>
  </si>
  <si>
    <t>Послуги з надання доступу до єлектроних черг для рєестрації з використуванням технології блокчейн.за кодом ДК 021-2015(CPV) 72250000-2 Послуги,пов'язані із системами та підтримкою.</t>
  </si>
  <si>
    <t>72250000-2 - Послуги, пов’язані із системами та підтримкою</t>
  </si>
  <si>
    <t>ТОВАРИСТВО З ОБМЕЖЕНОЮ ВІДПОВІДАЛЬНІСТЮ "БЛОКЛІ"</t>
  </si>
  <si>
    <t>42444697</t>
  </si>
  <si>
    <t>UA-2021-09-21-002646-b</t>
  </si>
  <si>
    <t>Послуги з надання консультацій за кодом ДК 021-2015 72220000-3 Консультаційні послуги</t>
  </si>
  <si>
    <t>72220000-3 - Консультаційні послуги з питань систем та з технічних питань</t>
  </si>
  <si>
    <t>UA-2021-09-29-001370-b</t>
  </si>
  <si>
    <t>Виконання послуги з технічного обслуговування та перезарядки вогнегасників за кодом ДК 021:2015 50410000-2(Послуги з ремонту і технічного обслуговування вимірювальних,випрбувальних і контрольних приладів).</t>
  </si>
  <si>
    <t>50410000-2 - Послуги з ремонту і технічного обслуговування вимірювальних, випробувальних і контрольних приладів; 50410000-2 - Послуги з ремонту і технічного обслуговування вимірювальних, випробувальних і контрольних приладів</t>
  </si>
  <si>
    <t>UA-2021-10-01-000886-b</t>
  </si>
  <si>
    <t>Питна вода за кодом ДК 021:2015: 41110000-3 Питна вода</t>
  </si>
  <si>
    <t>КОМУНАЛЬНЕ ПІДПРИЄМСТВО "МАРІУПОЛЬВОДОКАНАЛ"</t>
  </si>
  <si>
    <t>37/1ВШ/Б</t>
  </si>
  <si>
    <t>UA-2021-10-01-001707-b</t>
  </si>
  <si>
    <t>Питна вода за кодом ДК 021:2015:411100003</t>
  </si>
  <si>
    <t>UA-2021-10-05-006055-b</t>
  </si>
  <si>
    <t>Послуги з професійної підготовкі спеціалістів ДК 021:2015 80510000-2</t>
  </si>
  <si>
    <t>309</t>
  </si>
  <si>
    <t>UA-2021-10-28-004816-a</t>
  </si>
  <si>
    <t>Послуги з постачання примірників ліцензованої програмної продукції "Інформаційно-комунікалційна автоматизована система "Єдина школа" код ДК 021:2015-72260000-5 Послуги,пов'язані з програмним запеспеченням</t>
  </si>
  <si>
    <t>ТОВАРИСТВО З ОБМЕЖЕНОЮ ВІДПОВІДАЛЬНІСТЮ "ТАТЛ ТЕХНОЛОДЖІ"</t>
  </si>
  <si>
    <t>42761739</t>
  </si>
  <si>
    <t>UA-2021-07-26-006049-b</t>
  </si>
  <si>
    <t>Поточний ремонт з заміною запірної арматури за кодом ДК 021:2015:50720000-8 Послуги з ремонту і технічного обслуговування систем центрального опалення.</t>
  </si>
  <si>
    <t>50720000-8 - Послуги з ремонту і технічного обслуговування систем центрального опалення</t>
  </si>
  <si>
    <t>ФОП "ПАСЕНКО МАРИНА РОМАНІВНА"</t>
  </si>
  <si>
    <t>2984902869</t>
  </si>
  <si>
    <t>2984902869,ФОП "ПАСЕНКО МАРИНА РОМАНІВНА",Україна</t>
  </si>
  <si>
    <t>UA-2021-06-02-006589-b</t>
  </si>
  <si>
    <t>Комплект обладнення та інвентарю для проведення уроків фізкультури, корекційних занять  з лікувальної фізкультури  (за кодом ДК 021:2015 37440000-4 Інвентар для фітнесу</t>
  </si>
  <si>
    <t>37440000-4 - Інвентар для фітнесу</t>
  </si>
  <si>
    <t>ФОП "ТЕСЛИК ІРИНА АНАТОЛІЇВНА"</t>
  </si>
  <si>
    <t>3023917522</t>
  </si>
  <si>
    <t>3023917522,ФОП "ТЕСЛИК ІРИНА АНАТОЛІЇВНА",Україна;2598803304,ФОП КИРИЛОВА ОКСАНА ОЛЕКСАНДРІВНА,Україна</t>
  </si>
  <si>
    <t>UA-2021-04-09-004079-a</t>
  </si>
  <si>
    <t>Послуги заправки та технічного обслуговування копіювально-розмножувальної техніки за кодом ДК 021:2015 50310000-1 Технічне обслуговування і ремонт офісної техніки.</t>
  </si>
  <si>
    <t>50310000-1 - Технічне обслуговування і ремонт офісної техніки</t>
  </si>
  <si>
    <t>ТОВ ЦРК "Заправський"</t>
  </si>
  <si>
    <t>34746098</t>
  </si>
  <si>
    <t>34746098,ТОВ ЦРК "Заправський",Україна</t>
  </si>
  <si>
    <t>UA-2021-03-18-005752-c</t>
  </si>
  <si>
    <t>Засоби пожежогасіння</t>
  </si>
  <si>
    <t>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обладнання; 35110000-8 - Протипожежне, рятувальне та захисне обладнання</t>
  </si>
  <si>
    <t>Фізична особа-підприємець Стахов Кирило Євгенович</t>
  </si>
  <si>
    <t>3062705535</t>
  </si>
  <si>
    <t>неможливість усунення виявлених порушень законодавства у сфері публічних закупівель</t>
  </si>
  <si>
    <t>3062705535,ФОП Стахов Кирило Євгенович,Україна</t>
  </si>
  <si>
    <t>UA-2021-03-09-005793-c</t>
  </si>
  <si>
    <t>Послуги  заправки та технічного обслуговування копіювально-розмножувальної техніки за кодом ДК 021:2015 50310000-1 Технічне обслуговування і ремонт офісної техніки.</t>
  </si>
  <si>
    <t>UA-2021-03-04-005613-c</t>
  </si>
  <si>
    <t>ФОП "ЖУДА АНДРІЙ МИХАЙЛОВИЧ"</t>
  </si>
  <si>
    <t>2970604171</t>
  </si>
  <si>
    <t>2970604171,ФОП "ЖУДА АНДРІЙ МИХАЙЛОВИЧ",Україна;3519700322,ПРИЛИПКО ВІКТОРІЯ ГЕРМАНІВНА,Україна;2648610624,ФІЗИЧНА ОСОБА-ПІДПРИЄМЕЦЬ БЕЗЧАСНА ГАЛИНА МИКОЛАЇВНА,Україна;2770500032,ФОП "ШАПОВАЛ ВАЛЕРІЙ МИКОЛАЙОВИЧ",Україна</t>
  </si>
  <si>
    <t>UA-2021-02-24-007455-b</t>
  </si>
  <si>
    <t>Вогнезахисна обробка дерев'яних конструкцій горища</t>
  </si>
  <si>
    <t>45440000-3 - Фарбування та скління</t>
  </si>
  <si>
    <t>ПП "МАГНЕТТО"</t>
  </si>
  <si>
    <t>35360336</t>
  </si>
  <si>
    <t>35360336,ПП "МАГНЕТТО",Україна;43105035,ТОВ "ЕСКО-ІНЖИНІРІНГ",Україна;43550331,ТОВ "ЕЛЕКТРОПОЖСЕРВІС.",Україна;39486590,ТОВ РОЯЛ ВЕСТ СЕРВІС,Україна;32939134,Товариство з обмеженою відповідальністю "Связьмонтаж",Україна;30619226,ПРИВАТНЕ ПІДПРИЄМСТВО "ПОЖЦЕНТР",Україна;33330969,ТОВ Опитний завод М,Україна;34273520,ТОВ "АСТ АВТОМАТИКА",Україна</t>
  </si>
  <si>
    <t>UA-2021-02-22-010532-b</t>
  </si>
  <si>
    <t>ДК 021:2015 39220000-0 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</si>
  <si>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харчування; 39220000-0 - Кухонне приладдя, товари для дому та господарства і приладдя для закладів громадського харчування</t>
  </si>
  <si>
    <t>ПРИВАТНЕ ПІДПРИЄМСТВО "ВЕРП-ПІВДЕННИЙ"</t>
  </si>
  <si>
    <t>38229721</t>
  </si>
  <si>
    <t>38229721,ПРИВАТНЕ ПІДПРИЄМСТВО "ВЕРП-ПІВДЕННИЙ",Україна;3245402573,ФОП  КИРИЛАШ СЕРГІЙ ІВАНОВИЧ,Україна;2937810731,ФОП ШВИРДЮК ПАВЛО МИКОЛАЙОВИЧ,Україна</t>
  </si>
  <si>
    <t>UA-2021-01-06-000435-b</t>
  </si>
  <si>
    <t>Послуги з організації харчування за кодом ДК 021:2015 55320000-9 Послуги з організації харчування</t>
  </si>
  <si>
    <t>Комунальне Підприємство "Питание"</t>
  </si>
  <si>
    <t>01558922,Комунальне Підприємство "Питание",Україна;37793266,Товариство з обмеженою відповідальністю "УПРАВЛІННЯ ГРОМАДСЬКОГО ХАРЧУВАННЯ ТА ТОРГІВЛІ",Україна</t>
  </si>
  <si>
    <t>UA-2020-12-14-014509-c</t>
  </si>
  <si>
    <t>Послуги з утримання територій,прилеглих до учбових навчально-виховних закладів за кодом ДК 021:2015 90910000-9 Послуги з прибирання</t>
  </si>
  <si>
    <t>37Д</t>
  </si>
  <si>
    <t>03361845,МАРІУПОЛЬСЬКЕ КОМУНАЛЬНЕ ПІДПРИЄМСТВО ЗЕЛЕНОГО БУДІВНИЦТВА,Україна</t>
  </si>
  <si>
    <t>UA-2020-12-04-010225-b</t>
  </si>
  <si>
    <t>Послуги з утримання територій,прилеглих до учбових навчально-виховних закладів за кодом ДК 021:2015  90910000-9 Послуги з прибирання</t>
  </si>
  <si>
    <t>UA-2020-12-03-003759-b</t>
  </si>
  <si>
    <t>Електрична енергія за кодом ДК 021:2015-09310000-5 Електрична енергія</t>
  </si>
  <si>
    <t>ТОВ Донецькі енергетичні послуги</t>
  </si>
  <si>
    <t>42086719,ТОВ Донецькі енергетичні послуги,Україна</t>
  </si>
  <si>
    <t>UA-2020-09-28-002384-a</t>
  </si>
  <si>
    <t>Вироби для парків розваг ,настільних або кімнатних ігор (Обладнання для сенсорної кімнати та корекційної роботи в інклюзивних класах)</t>
  </si>
  <si>
    <t>ФОП "ГЕРАСИМОВ ІГОР МИХАЙЛОВИЧ"</t>
  </si>
  <si>
    <t>3240307492</t>
  </si>
  <si>
    <t>3240307492,ФОП "ГЕРАСИМОВ ІГОР МИХАЙЛОВИЧ",Україна</t>
  </si>
  <si>
    <t>UA-2020-07-16-002768-c</t>
  </si>
  <si>
    <t>Дезинфікуючий засіб "Септомакс" (або еквівалент) ДК 021:2015 24450000-3 Агрохімічна продукція</t>
  </si>
  <si>
    <t>ТОВ Біонік</t>
  </si>
  <si>
    <t>38120926</t>
  </si>
  <si>
    <t>34937637,ТОВ Лізоформ,Україна;38120926,ТОВ Біонік,Україна</t>
  </si>
  <si>
    <t>UA-2020-06-02-001668-b</t>
  </si>
  <si>
    <t>Електрична енергия</t>
  </si>
  <si>
    <t>UA-2020-05-06-000974-b</t>
  </si>
  <si>
    <t>Поточний ремонт приміщення спортивного залу (заміна освітлювальних пристроїв з частковою заміною електричних мереж)</t>
  </si>
  <si>
    <t>45310000-3 - Електромонтажні роботи</t>
  </si>
  <si>
    <t>ТОВ "СТОИК-СЕРВІС"</t>
  </si>
  <si>
    <t>42756734</t>
  </si>
  <si>
    <t>42756734,ТОВ "СТОИК-СЕРВІС",Україна</t>
  </si>
  <si>
    <t>UA-2020-01-24-001134-b</t>
  </si>
  <si>
    <t>Послуги з організації хпрчування за кодом ДК 021:2015-55320000-9-Послуги з організації хпрчування</t>
  </si>
  <si>
    <t>37/ш/1</t>
  </si>
  <si>
    <t>Звіт створено 9 листопада в 09:36 з використанням http://zakupki.prom.ua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</si>
</sst>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0"/>
  <sheetViews>
    <sheetView tabSelected="1" workbookViewId="0">
      <pane ySplit="4" topLeftCell="A5" activePane="bottomLeft" state="frozen"/>
      <selection pane="bottomLeft" activeCell="D2" sqref="D2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/>
    </row>
    <row r="2" spans="1:30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38.25">
      <c r="A5" s="4">
        <v>1</v>
      </c>
      <c r="B5" s="1" t="s">
        <v>100</v>
      </c>
      <c r="C5" s="5" t="s">
        <v>101</v>
      </c>
      <c r="D5" s="1" t="s">
        <v>102</v>
      </c>
      <c r="E5" s="1" t="s">
        <v>38</v>
      </c>
      <c r="F5" s="6">
        <v>43844</v>
      </c>
      <c r="G5" s="1"/>
      <c r="H5" s="6">
        <v>43844</v>
      </c>
      <c r="I5" s="4">
        <v>1</v>
      </c>
      <c r="J5" s="7">
        <v>7142</v>
      </c>
      <c r="K5" s="7">
        <v>199976</v>
      </c>
      <c r="L5" s="7">
        <v>28</v>
      </c>
      <c r="M5" s="7">
        <v>199976</v>
      </c>
      <c r="N5" s="7">
        <v>28</v>
      </c>
      <c r="O5" s="8" t="s">
        <v>103</v>
      </c>
      <c r="P5" s="7">
        <v>0</v>
      </c>
      <c r="Q5" s="7">
        <v>0</v>
      </c>
      <c r="R5" s="1" t="s">
        <v>103</v>
      </c>
      <c r="S5" s="1" t="s">
        <v>76</v>
      </c>
      <c r="T5" s="9" t="str">
        <f>HYPERLINK("https://my.zakupki.prom.ua/cabinet/purchases/state_purchase/view/14481757")</f>
        <v>https://my.zakupki.prom.ua/cabinet/purchases/state_purchase/view/14481757</v>
      </c>
      <c r="U5" s="1" t="s">
        <v>34</v>
      </c>
      <c r="V5" s="4">
        <v>0</v>
      </c>
      <c r="W5" s="1"/>
      <c r="X5" s="1" t="s">
        <v>104</v>
      </c>
      <c r="Y5" s="7">
        <v>199976</v>
      </c>
      <c r="Z5" s="1" t="s">
        <v>35</v>
      </c>
      <c r="AA5" s="1" t="s">
        <v>99</v>
      </c>
      <c r="AB5" s="1"/>
      <c r="AC5" s="1"/>
      <c r="AD5" s="1"/>
    </row>
    <row r="6" spans="1:30" ht="38.25">
      <c r="A6" s="4">
        <v>2</v>
      </c>
      <c r="B6" s="1" t="s">
        <v>105</v>
      </c>
      <c r="C6" s="5" t="s">
        <v>106</v>
      </c>
      <c r="D6" s="1" t="s">
        <v>58</v>
      </c>
      <c r="E6" s="1" t="s">
        <v>38</v>
      </c>
      <c r="F6" s="6">
        <v>43845</v>
      </c>
      <c r="G6" s="1"/>
      <c r="H6" s="6">
        <v>43845</v>
      </c>
      <c r="I6" s="4">
        <v>1</v>
      </c>
      <c r="J6" s="7">
        <v>1</v>
      </c>
      <c r="K6" s="7">
        <v>7272</v>
      </c>
      <c r="L6" s="7">
        <v>7272</v>
      </c>
      <c r="M6" s="7">
        <v>7272</v>
      </c>
      <c r="N6" s="7">
        <v>7272</v>
      </c>
      <c r="O6" s="8" t="s">
        <v>85</v>
      </c>
      <c r="P6" s="7">
        <v>0</v>
      </c>
      <c r="Q6" s="7">
        <v>0</v>
      </c>
      <c r="R6" s="1" t="s">
        <v>85</v>
      </c>
      <c r="S6" s="1" t="s">
        <v>53</v>
      </c>
      <c r="T6" s="9" t="str">
        <f>HYPERLINK("https://my.zakupki.prom.ua/cabinet/purchases/state_purchase/view/14499082")</f>
        <v>https://my.zakupki.prom.ua/cabinet/purchases/state_purchase/view/14499082</v>
      </c>
      <c r="U6" s="1" t="s">
        <v>34</v>
      </c>
      <c r="V6" s="4">
        <v>0</v>
      </c>
      <c r="W6" s="1"/>
      <c r="X6" s="1" t="s">
        <v>107</v>
      </c>
      <c r="Y6" s="7">
        <v>7272</v>
      </c>
      <c r="Z6" s="1" t="s">
        <v>35</v>
      </c>
      <c r="AA6" s="1" t="s">
        <v>99</v>
      </c>
      <c r="AB6" s="1"/>
      <c r="AC6" s="1"/>
      <c r="AD6" s="1"/>
    </row>
    <row r="7" spans="1:30" ht="38.25">
      <c r="A7" s="4">
        <v>3</v>
      </c>
      <c r="B7" s="1" t="s">
        <v>108</v>
      </c>
      <c r="C7" s="5" t="s">
        <v>98</v>
      </c>
      <c r="D7" s="1" t="s">
        <v>66</v>
      </c>
      <c r="E7" s="1" t="s">
        <v>32</v>
      </c>
      <c r="F7" s="6">
        <v>43846</v>
      </c>
      <c r="G7" s="1"/>
      <c r="H7" s="6">
        <v>43853</v>
      </c>
      <c r="I7" s="4">
        <v>1</v>
      </c>
      <c r="J7" s="7">
        <v>307.96100000000001</v>
      </c>
      <c r="K7" s="7">
        <v>547437.63</v>
      </c>
      <c r="L7" s="7">
        <v>1777.6199908429965</v>
      </c>
      <c r="M7" s="7">
        <v>547437.63</v>
      </c>
      <c r="N7" s="7">
        <v>1777.6199908429965</v>
      </c>
      <c r="O7" s="8" t="s">
        <v>81</v>
      </c>
      <c r="P7" s="7">
        <v>0</v>
      </c>
      <c r="Q7" s="7">
        <v>0</v>
      </c>
      <c r="R7" s="1" t="s">
        <v>81</v>
      </c>
      <c r="S7" s="1" t="s">
        <v>33</v>
      </c>
      <c r="T7" s="9" t="str">
        <f>HYPERLINK("https://my.zakupki.prom.ua/cabinet/purchases/state_purchase/view/14556335")</f>
        <v>https://my.zakupki.prom.ua/cabinet/purchases/state_purchase/view/14556335</v>
      </c>
      <c r="U7" s="1" t="s">
        <v>34</v>
      </c>
      <c r="V7" s="4">
        <v>0</v>
      </c>
      <c r="W7" s="1"/>
      <c r="X7" s="1" t="s">
        <v>37</v>
      </c>
      <c r="Y7" s="7">
        <v>547437.63</v>
      </c>
      <c r="Z7" s="1" t="s">
        <v>35</v>
      </c>
      <c r="AA7" s="1" t="s">
        <v>99</v>
      </c>
      <c r="AB7" s="1"/>
      <c r="AC7" s="1"/>
      <c r="AD7" s="1"/>
    </row>
    <row r="8" spans="1:30" ht="51">
      <c r="A8" s="4">
        <v>4</v>
      </c>
      <c r="B8" s="1" t="s">
        <v>109</v>
      </c>
      <c r="C8" s="5" t="s">
        <v>110</v>
      </c>
      <c r="D8" s="1" t="s">
        <v>46</v>
      </c>
      <c r="E8" s="1" t="s">
        <v>38</v>
      </c>
      <c r="F8" s="6">
        <v>43851</v>
      </c>
      <c r="G8" s="1"/>
      <c r="H8" s="6">
        <v>43851</v>
      </c>
      <c r="I8" s="4">
        <v>1</v>
      </c>
      <c r="J8" s="7">
        <v>2407</v>
      </c>
      <c r="K8" s="7">
        <v>962.8</v>
      </c>
      <c r="L8" s="7">
        <v>0.4</v>
      </c>
      <c r="M8" s="7">
        <v>962.8</v>
      </c>
      <c r="N8" s="7">
        <v>0.4</v>
      </c>
      <c r="O8" s="8" t="s">
        <v>86</v>
      </c>
      <c r="P8" s="7">
        <v>0</v>
      </c>
      <c r="Q8" s="7">
        <v>0</v>
      </c>
      <c r="R8" s="1" t="s">
        <v>86</v>
      </c>
      <c r="S8" s="1" t="s">
        <v>41</v>
      </c>
      <c r="T8" s="9" t="str">
        <f>HYPERLINK("https://my.zakupki.prom.ua/cabinet/purchases/state_purchase/view/14659353")</f>
        <v>https://my.zakupki.prom.ua/cabinet/purchases/state_purchase/view/14659353</v>
      </c>
      <c r="U8" s="1" t="s">
        <v>34</v>
      </c>
      <c r="V8" s="4">
        <v>0</v>
      </c>
      <c r="W8" s="1"/>
      <c r="X8" s="1" t="s">
        <v>111</v>
      </c>
      <c r="Y8" s="7">
        <v>962.8</v>
      </c>
      <c r="Z8" s="1" t="s">
        <v>35</v>
      </c>
      <c r="AA8" s="1" t="s">
        <v>99</v>
      </c>
      <c r="AB8" s="1"/>
      <c r="AC8" s="1"/>
      <c r="AD8" s="1"/>
    </row>
    <row r="9" spans="1:30" ht="51">
      <c r="A9" s="4">
        <v>5</v>
      </c>
      <c r="B9" s="1" t="s">
        <v>112</v>
      </c>
      <c r="C9" s="5" t="s">
        <v>113</v>
      </c>
      <c r="D9" s="1" t="s">
        <v>46</v>
      </c>
      <c r="E9" s="1" t="s">
        <v>38</v>
      </c>
      <c r="F9" s="6">
        <v>43851</v>
      </c>
      <c r="G9" s="1"/>
      <c r="H9" s="6">
        <v>43851</v>
      </c>
      <c r="I9" s="4">
        <v>1</v>
      </c>
      <c r="J9" s="7">
        <v>105</v>
      </c>
      <c r="K9" s="7">
        <v>2205</v>
      </c>
      <c r="L9" s="7">
        <v>21</v>
      </c>
      <c r="M9" s="7">
        <v>2205</v>
      </c>
      <c r="N9" s="7">
        <v>21</v>
      </c>
      <c r="O9" s="8" t="s">
        <v>86</v>
      </c>
      <c r="P9" s="7">
        <v>0</v>
      </c>
      <c r="Q9" s="7">
        <v>0</v>
      </c>
      <c r="R9" s="1" t="s">
        <v>86</v>
      </c>
      <c r="S9" s="1" t="s">
        <v>41</v>
      </c>
      <c r="T9" s="9" t="str">
        <f>HYPERLINK("https://my.zakupki.prom.ua/cabinet/purchases/state_purchase/view/14660120")</f>
        <v>https://my.zakupki.prom.ua/cabinet/purchases/state_purchase/view/14660120</v>
      </c>
      <c r="U9" s="1" t="s">
        <v>34</v>
      </c>
      <c r="V9" s="4">
        <v>0</v>
      </c>
      <c r="W9" s="1"/>
      <c r="X9" s="1" t="s">
        <v>114</v>
      </c>
      <c r="Y9" s="7">
        <v>2205</v>
      </c>
      <c r="Z9" s="1" t="s">
        <v>35</v>
      </c>
      <c r="AA9" s="1" t="s">
        <v>99</v>
      </c>
      <c r="AB9" s="1"/>
      <c r="AC9" s="1"/>
      <c r="AD9" s="1"/>
    </row>
    <row r="10" spans="1:30" ht="51">
      <c r="A10" s="4">
        <v>6</v>
      </c>
      <c r="B10" s="1" t="s">
        <v>115</v>
      </c>
      <c r="C10" s="5" t="s">
        <v>116</v>
      </c>
      <c r="D10" s="1" t="s">
        <v>40</v>
      </c>
      <c r="E10" s="1" t="s">
        <v>38</v>
      </c>
      <c r="F10" s="6">
        <v>43873</v>
      </c>
      <c r="G10" s="1"/>
      <c r="H10" s="6">
        <v>43873</v>
      </c>
      <c r="I10" s="4">
        <v>1</v>
      </c>
      <c r="J10" s="7">
        <v>678.93100000000004</v>
      </c>
      <c r="K10" s="7">
        <v>10032.24</v>
      </c>
      <c r="L10" s="7">
        <v>14.776523682082567</v>
      </c>
      <c r="M10" s="7">
        <v>10032.24</v>
      </c>
      <c r="N10" s="7">
        <v>14.776523682082567</v>
      </c>
      <c r="O10" s="8" t="s">
        <v>86</v>
      </c>
      <c r="P10" s="7">
        <v>0</v>
      </c>
      <c r="Q10" s="7">
        <v>0</v>
      </c>
      <c r="R10" s="1" t="s">
        <v>86</v>
      </c>
      <c r="S10" s="1" t="s">
        <v>41</v>
      </c>
      <c r="T10" s="9" t="str">
        <f>HYPERLINK("https://my.zakupki.prom.ua/cabinet/purchases/state_purchase/view/15255926")</f>
        <v>https://my.zakupki.prom.ua/cabinet/purchases/state_purchase/view/15255926</v>
      </c>
      <c r="U10" s="1" t="s">
        <v>34</v>
      </c>
      <c r="V10" s="4">
        <v>0</v>
      </c>
      <c r="W10" s="1"/>
      <c r="X10" s="1" t="s">
        <v>117</v>
      </c>
      <c r="Y10" s="7">
        <v>10032.24</v>
      </c>
      <c r="Z10" s="1" t="s">
        <v>35</v>
      </c>
      <c r="AA10" s="1" t="s">
        <v>99</v>
      </c>
      <c r="AB10" s="1"/>
      <c r="AC10" s="1"/>
      <c r="AD10" s="1"/>
    </row>
    <row r="11" spans="1:30" ht="51">
      <c r="A11" s="4">
        <v>7</v>
      </c>
      <c r="B11" s="1" t="s">
        <v>118</v>
      </c>
      <c r="C11" s="5" t="s">
        <v>119</v>
      </c>
      <c r="D11" s="1" t="s">
        <v>67</v>
      </c>
      <c r="E11" s="1" t="s">
        <v>38</v>
      </c>
      <c r="F11" s="6">
        <v>43873</v>
      </c>
      <c r="G11" s="1"/>
      <c r="H11" s="6">
        <v>43873</v>
      </c>
      <c r="I11" s="4">
        <v>1</v>
      </c>
      <c r="J11" s="7">
        <v>626.70399999999995</v>
      </c>
      <c r="K11" s="7">
        <v>4128.68</v>
      </c>
      <c r="L11" s="7">
        <v>6.587926676708622</v>
      </c>
      <c r="M11" s="7">
        <v>412868</v>
      </c>
      <c r="N11" s="7">
        <v>658.79266767086222</v>
      </c>
      <c r="O11" s="8" t="s">
        <v>86</v>
      </c>
      <c r="P11" s="7">
        <v>-408739.32</v>
      </c>
      <c r="Q11" s="7">
        <v>-9900</v>
      </c>
      <c r="R11" s="1" t="s">
        <v>86</v>
      </c>
      <c r="S11" s="1" t="s">
        <v>41</v>
      </c>
      <c r="T11" s="9" t="str">
        <f>HYPERLINK("https://my.zakupki.prom.ua/cabinet/purchases/state_purchase/view/15257503")</f>
        <v>https://my.zakupki.prom.ua/cabinet/purchases/state_purchase/view/15257503</v>
      </c>
      <c r="U11" s="1" t="s">
        <v>68</v>
      </c>
      <c r="V11" s="4">
        <v>0</v>
      </c>
      <c r="W11" s="1" t="s">
        <v>120</v>
      </c>
      <c r="X11" s="1"/>
      <c r="Y11" s="1"/>
      <c r="Z11" s="1"/>
      <c r="AA11" s="1"/>
      <c r="AB11" s="1"/>
      <c r="AC11" s="1"/>
      <c r="AD11" s="1"/>
    </row>
    <row r="12" spans="1:30" ht="51">
      <c r="A12" s="4">
        <v>8</v>
      </c>
      <c r="B12" s="1" t="s">
        <v>121</v>
      </c>
      <c r="C12" s="5" t="s">
        <v>122</v>
      </c>
      <c r="D12" s="1" t="s">
        <v>67</v>
      </c>
      <c r="E12" s="1" t="s">
        <v>38</v>
      </c>
      <c r="F12" s="6">
        <v>43873</v>
      </c>
      <c r="G12" s="1"/>
      <c r="H12" s="6">
        <v>43873</v>
      </c>
      <c r="I12" s="4">
        <v>1</v>
      </c>
      <c r="J12" s="7">
        <v>626.70399999999995</v>
      </c>
      <c r="K12" s="7">
        <v>4128.68</v>
      </c>
      <c r="L12" s="7">
        <v>6.587926676708622</v>
      </c>
      <c r="M12" s="7">
        <v>4128.68</v>
      </c>
      <c r="N12" s="7">
        <v>6.587926676708622</v>
      </c>
      <c r="O12" s="8" t="s">
        <v>86</v>
      </c>
      <c r="P12" s="7">
        <v>0</v>
      </c>
      <c r="Q12" s="7">
        <v>0</v>
      </c>
      <c r="R12" s="1" t="s">
        <v>86</v>
      </c>
      <c r="S12" s="1" t="s">
        <v>41</v>
      </c>
      <c r="T12" s="9" t="str">
        <f>HYPERLINK("https://my.zakupki.prom.ua/cabinet/purchases/state_purchase/view/15258485")</f>
        <v>https://my.zakupki.prom.ua/cabinet/purchases/state_purchase/view/15258485</v>
      </c>
      <c r="U12" s="1" t="s">
        <v>34</v>
      </c>
      <c r="V12" s="4">
        <v>0</v>
      </c>
      <c r="W12" s="1"/>
      <c r="X12" s="1" t="s">
        <v>123</v>
      </c>
      <c r="Y12" s="7">
        <v>4128.68</v>
      </c>
      <c r="Z12" s="1" t="s">
        <v>35</v>
      </c>
      <c r="AA12" s="1" t="s">
        <v>99</v>
      </c>
      <c r="AB12" s="1"/>
      <c r="AC12" s="1"/>
      <c r="AD12" s="1"/>
    </row>
    <row r="13" spans="1:30" ht="38.25">
      <c r="A13" s="4">
        <v>9</v>
      </c>
      <c r="B13" s="1" t="s">
        <v>124</v>
      </c>
      <c r="C13" s="5" t="s">
        <v>87</v>
      </c>
      <c r="D13" s="1" t="s">
        <v>125</v>
      </c>
      <c r="E13" s="1" t="s">
        <v>38</v>
      </c>
      <c r="F13" s="6">
        <v>43878</v>
      </c>
      <c r="G13" s="1"/>
      <c r="H13" s="6">
        <v>43878</v>
      </c>
      <c r="I13" s="4">
        <v>1</v>
      </c>
      <c r="J13" s="7">
        <v>12</v>
      </c>
      <c r="K13" s="7">
        <v>2998.8</v>
      </c>
      <c r="L13" s="7">
        <v>249.9</v>
      </c>
      <c r="M13" s="7">
        <v>2998.8</v>
      </c>
      <c r="N13" s="7">
        <v>249.9</v>
      </c>
      <c r="O13" s="8" t="s">
        <v>69</v>
      </c>
      <c r="P13" s="7">
        <v>0</v>
      </c>
      <c r="Q13" s="7">
        <v>0</v>
      </c>
      <c r="R13" s="1" t="s">
        <v>69</v>
      </c>
      <c r="S13" s="1" t="s">
        <v>51</v>
      </c>
      <c r="T13" s="9" t="str">
        <f>HYPERLINK("https://my.zakupki.prom.ua/cabinet/purchases/state_purchase/view/15328899")</f>
        <v>https://my.zakupki.prom.ua/cabinet/purchases/state_purchase/view/15328899</v>
      </c>
      <c r="U13" s="1" t="s">
        <v>34</v>
      </c>
      <c r="V13" s="4">
        <v>0</v>
      </c>
      <c r="W13" s="1"/>
      <c r="X13" s="1" t="s">
        <v>88</v>
      </c>
      <c r="Y13" s="7">
        <v>2998.8</v>
      </c>
      <c r="Z13" s="1" t="s">
        <v>35</v>
      </c>
      <c r="AA13" s="1" t="s">
        <v>99</v>
      </c>
      <c r="AB13" s="1"/>
      <c r="AC13" s="1"/>
      <c r="AD13" s="1"/>
    </row>
    <row r="14" spans="1:30" ht="38.25">
      <c r="A14" s="4">
        <v>10</v>
      </c>
      <c r="B14" s="1" t="s">
        <v>126</v>
      </c>
      <c r="C14" s="5" t="s">
        <v>127</v>
      </c>
      <c r="D14" s="1" t="s">
        <v>84</v>
      </c>
      <c r="E14" s="1" t="s">
        <v>38</v>
      </c>
      <c r="F14" s="6">
        <v>43879</v>
      </c>
      <c r="G14" s="1"/>
      <c r="H14" s="6">
        <v>43879</v>
      </c>
      <c r="I14" s="4">
        <v>1</v>
      </c>
      <c r="J14" s="7">
        <v>1</v>
      </c>
      <c r="K14" s="7">
        <v>86633</v>
      </c>
      <c r="L14" s="7">
        <v>86633</v>
      </c>
      <c r="M14" s="7">
        <v>86633</v>
      </c>
      <c r="N14" s="7">
        <v>86633</v>
      </c>
      <c r="O14" s="8" t="s">
        <v>79</v>
      </c>
      <c r="P14" s="7">
        <v>0</v>
      </c>
      <c r="Q14" s="7">
        <v>0</v>
      </c>
      <c r="R14" s="1" t="s">
        <v>79</v>
      </c>
      <c r="S14" s="1" t="s">
        <v>80</v>
      </c>
      <c r="T14" s="9" t="str">
        <f>HYPERLINK("https://my.zakupki.prom.ua/cabinet/purchases/state_purchase/view/15355330")</f>
        <v>https://my.zakupki.prom.ua/cabinet/purchases/state_purchase/view/15355330</v>
      </c>
      <c r="U14" s="1" t="s">
        <v>34</v>
      </c>
      <c r="V14" s="4">
        <v>0</v>
      </c>
      <c r="W14" s="1"/>
      <c r="X14" s="1" t="s">
        <v>128</v>
      </c>
      <c r="Y14" s="7">
        <v>86633</v>
      </c>
      <c r="Z14" s="1" t="s">
        <v>35</v>
      </c>
      <c r="AA14" s="1" t="s">
        <v>99</v>
      </c>
      <c r="AB14" s="1"/>
      <c r="AC14" s="1"/>
      <c r="AD14" s="1"/>
    </row>
    <row r="15" spans="1:30" ht="38.25">
      <c r="A15" s="4">
        <v>11</v>
      </c>
      <c r="B15" s="1" t="s">
        <v>129</v>
      </c>
      <c r="C15" s="5" t="s">
        <v>130</v>
      </c>
      <c r="D15" s="1" t="s">
        <v>54</v>
      </c>
      <c r="E15" s="1" t="s">
        <v>38</v>
      </c>
      <c r="F15" s="6">
        <v>43882</v>
      </c>
      <c r="G15" s="1"/>
      <c r="H15" s="6">
        <v>43882</v>
      </c>
      <c r="I15" s="4">
        <v>1</v>
      </c>
      <c r="J15" s="7">
        <v>2</v>
      </c>
      <c r="K15" s="7">
        <v>943.2</v>
      </c>
      <c r="L15" s="7">
        <v>471.6</v>
      </c>
      <c r="M15" s="7">
        <v>943.2</v>
      </c>
      <c r="N15" s="7">
        <v>471.6</v>
      </c>
      <c r="O15" s="8" t="s">
        <v>92</v>
      </c>
      <c r="P15" s="7">
        <v>0</v>
      </c>
      <c r="Q15" s="7">
        <v>0</v>
      </c>
      <c r="R15" s="1" t="s">
        <v>92</v>
      </c>
      <c r="S15" s="1" t="s">
        <v>55</v>
      </c>
      <c r="T15" s="9" t="str">
        <f>HYPERLINK("https://my.zakupki.prom.ua/cabinet/purchases/state_purchase/view/15415395")</f>
        <v>https://my.zakupki.prom.ua/cabinet/purchases/state_purchase/view/15415395</v>
      </c>
      <c r="U15" s="1" t="s">
        <v>34</v>
      </c>
      <c r="V15" s="4">
        <v>0</v>
      </c>
      <c r="W15" s="1"/>
      <c r="X15" s="1" t="s">
        <v>131</v>
      </c>
      <c r="Y15" s="7">
        <v>943.2</v>
      </c>
      <c r="Z15" s="1" t="s">
        <v>35</v>
      </c>
      <c r="AA15" s="1" t="s">
        <v>99</v>
      </c>
      <c r="AB15" s="1"/>
      <c r="AC15" s="1"/>
      <c r="AD15" s="1"/>
    </row>
    <row r="16" spans="1:30" ht="38.25">
      <c r="A16" s="4">
        <v>12</v>
      </c>
      <c r="B16" s="1" t="s">
        <v>132</v>
      </c>
      <c r="C16" s="5" t="s">
        <v>133</v>
      </c>
      <c r="D16" s="1" t="s">
        <v>54</v>
      </c>
      <c r="E16" s="1" t="s">
        <v>38</v>
      </c>
      <c r="F16" s="6">
        <v>43882</v>
      </c>
      <c r="G16" s="1"/>
      <c r="H16" s="6">
        <v>43882</v>
      </c>
      <c r="I16" s="4">
        <v>1</v>
      </c>
      <c r="J16" s="7">
        <v>1</v>
      </c>
      <c r="K16" s="7">
        <v>471.6</v>
      </c>
      <c r="L16" s="7">
        <v>471.6</v>
      </c>
      <c r="M16" s="7">
        <v>471.6</v>
      </c>
      <c r="N16" s="7">
        <v>471.6</v>
      </c>
      <c r="O16" s="8" t="s">
        <v>92</v>
      </c>
      <c r="P16" s="7">
        <v>0</v>
      </c>
      <c r="Q16" s="7">
        <v>0</v>
      </c>
      <c r="R16" s="1" t="s">
        <v>92</v>
      </c>
      <c r="S16" s="1" t="s">
        <v>55</v>
      </c>
      <c r="T16" s="9" t="str">
        <f>HYPERLINK("https://my.zakupki.prom.ua/cabinet/purchases/state_purchase/view/15417830")</f>
        <v>https://my.zakupki.prom.ua/cabinet/purchases/state_purchase/view/15417830</v>
      </c>
      <c r="U16" s="1" t="s">
        <v>34</v>
      </c>
      <c r="V16" s="4">
        <v>0</v>
      </c>
      <c r="W16" s="1"/>
      <c r="X16" s="1" t="s">
        <v>134</v>
      </c>
      <c r="Y16" s="7">
        <v>471.6</v>
      </c>
      <c r="Z16" s="1" t="s">
        <v>35</v>
      </c>
      <c r="AA16" s="1" t="s">
        <v>99</v>
      </c>
      <c r="AB16" s="1"/>
      <c r="AC16" s="1"/>
      <c r="AD16" s="1"/>
    </row>
    <row r="17" spans="1:30" ht="38.25">
      <c r="A17" s="4">
        <v>13</v>
      </c>
      <c r="B17" s="1" t="s">
        <v>135</v>
      </c>
      <c r="C17" s="5" t="s">
        <v>136</v>
      </c>
      <c r="D17" s="1" t="s">
        <v>137</v>
      </c>
      <c r="E17" s="1" t="s">
        <v>38</v>
      </c>
      <c r="F17" s="6">
        <v>43886</v>
      </c>
      <c r="G17" s="1"/>
      <c r="H17" s="6">
        <v>43886</v>
      </c>
      <c r="I17" s="4">
        <v>1</v>
      </c>
      <c r="J17" s="7">
        <v>1</v>
      </c>
      <c r="K17" s="7">
        <v>1150</v>
      </c>
      <c r="L17" s="7">
        <v>1150</v>
      </c>
      <c r="M17" s="7">
        <v>1150</v>
      </c>
      <c r="N17" s="7">
        <v>1150</v>
      </c>
      <c r="O17" s="8" t="s">
        <v>138</v>
      </c>
      <c r="P17" s="7">
        <v>0</v>
      </c>
      <c r="Q17" s="7">
        <v>0</v>
      </c>
      <c r="R17" s="1" t="s">
        <v>138</v>
      </c>
      <c r="S17" s="1" t="s">
        <v>65</v>
      </c>
      <c r="T17" s="9" t="str">
        <f>HYPERLINK("https://my.zakupki.prom.ua/cabinet/purchases/state_purchase/view/15469438")</f>
        <v>https://my.zakupki.prom.ua/cabinet/purchases/state_purchase/view/15469438</v>
      </c>
      <c r="U17" s="1" t="s">
        <v>34</v>
      </c>
      <c r="V17" s="4">
        <v>0</v>
      </c>
      <c r="W17" s="1"/>
      <c r="X17" s="1" t="s">
        <v>139</v>
      </c>
      <c r="Y17" s="7">
        <v>1150</v>
      </c>
      <c r="Z17" s="1" t="s">
        <v>35</v>
      </c>
      <c r="AA17" s="1" t="s">
        <v>99</v>
      </c>
      <c r="AB17" s="1"/>
      <c r="AC17" s="1"/>
      <c r="AD17" s="1"/>
    </row>
    <row r="18" spans="1:30" ht="38.25">
      <c r="A18" s="4">
        <v>14</v>
      </c>
      <c r="B18" s="1" t="s">
        <v>140</v>
      </c>
      <c r="C18" s="5" t="s">
        <v>77</v>
      </c>
      <c r="D18" s="1" t="s">
        <v>78</v>
      </c>
      <c r="E18" s="1" t="s">
        <v>38</v>
      </c>
      <c r="F18" s="6">
        <v>43936</v>
      </c>
      <c r="G18" s="1"/>
      <c r="H18" s="6">
        <v>43936</v>
      </c>
      <c r="I18" s="4">
        <v>1</v>
      </c>
      <c r="J18" s="7">
        <v>1</v>
      </c>
      <c r="K18" s="7">
        <v>291</v>
      </c>
      <c r="L18" s="7">
        <v>291</v>
      </c>
      <c r="M18" s="7">
        <v>291</v>
      </c>
      <c r="N18" s="7">
        <v>291</v>
      </c>
      <c r="O18" s="8" t="s">
        <v>79</v>
      </c>
      <c r="P18" s="7">
        <v>0</v>
      </c>
      <c r="Q18" s="7">
        <v>0</v>
      </c>
      <c r="R18" s="1" t="s">
        <v>79</v>
      </c>
      <c r="S18" s="1" t="s">
        <v>80</v>
      </c>
      <c r="T18" s="9" t="str">
        <f>HYPERLINK("https://my.zakupki.prom.ua/cabinet/purchases/state_purchase/view/16296327")</f>
        <v>https://my.zakupki.prom.ua/cabinet/purchases/state_purchase/view/16296327</v>
      </c>
      <c r="U18" s="1" t="s">
        <v>34</v>
      </c>
      <c r="V18" s="4">
        <v>0</v>
      </c>
      <c r="W18" s="1"/>
      <c r="X18" s="1" t="s">
        <v>141</v>
      </c>
      <c r="Y18" s="7">
        <v>291</v>
      </c>
      <c r="Z18" s="1" t="s">
        <v>35</v>
      </c>
      <c r="AA18" s="1" t="s">
        <v>99</v>
      </c>
      <c r="AB18" s="1"/>
      <c r="AC18" s="1"/>
      <c r="AD18" s="1"/>
    </row>
    <row r="19" spans="1:30" ht="38.25">
      <c r="A19" s="4">
        <v>15</v>
      </c>
      <c r="B19" s="1" t="s">
        <v>142</v>
      </c>
      <c r="C19" s="5" t="s">
        <v>143</v>
      </c>
      <c r="D19" s="1" t="s">
        <v>43</v>
      </c>
      <c r="E19" s="1" t="s">
        <v>38</v>
      </c>
      <c r="F19" s="6">
        <v>43938</v>
      </c>
      <c r="G19" s="1"/>
      <c r="H19" s="6">
        <v>43938</v>
      </c>
      <c r="I19" s="4">
        <v>1</v>
      </c>
      <c r="J19" s="7">
        <v>1407</v>
      </c>
      <c r="K19" s="7">
        <v>9751.7999999999993</v>
      </c>
      <c r="L19" s="7">
        <v>6.9309168443496798</v>
      </c>
      <c r="M19" s="7">
        <v>9751.7999999999993</v>
      </c>
      <c r="N19" s="7">
        <v>6.9309168443496798</v>
      </c>
      <c r="O19" s="8" t="s">
        <v>89</v>
      </c>
      <c r="P19" s="7">
        <v>0</v>
      </c>
      <c r="Q19" s="7">
        <v>0</v>
      </c>
      <c r="R19" s="1" t="s">
        <v>89</v>
      </c>
      <c r="S19" s="1" t="s">
        <v>90</v>
      </c>
      <c r="T19" s="9" t="str">
        <f>HYPERLINK("https://my.zakupki.prom.ua/cabinet/purchases/state_purchase/view/16392525")</f>
        <v>https://my.zakupki.prom.ua/cabinet/purchases/state_purchase/view/16392525</v>
      </c>
      <c r="U19" s="1" t="s">
        <v>34</v>
      </c>
      <c r="V19" s="4">
        <v>0</v>
      </c>
      <c r="W19" s="1"/>
      <c r="X19" s="1" t="s">
        <v>91</v>
      </c>
      <c r="Y19" s="7">
        <v>9751.7999999999993</v>
      </c>
      <c r="Z19" s="1" t="s">
        <v>35</v>
      </c>
      <c r="AA19" s="1" t="s">
        <v>99</v>
      </c>
      <c r="AB19" s="1"/>
      <c r="AC19" s="1"/>
      <c r="AD19" s="1"/>
    </row>
    <row r="20" spans="1:30" ht="38.25">
      <c r="A20" s="4">
        <v>16</v>
      </c>
      <c r="B20" s="1" t="s">
        <v>144</v>
      </c>
      <c r="C20" s="5" t="s">
        <v>145</v>
      </c>
      <c r="D20" s="1" t="s">
        <v>48</v>
      </c>
      <c r="E20" s="1" t="s">
        <v>38</v>
      </c>
      <c r="F20" s="6">
        <v>43951</v>
      </c>
      <c r="G20" s="1"/>
      <c r="H20" s="6">
        <v>43951</v>
      </c>
      <c r="I20" s="4">
        <v>1</v>
      </c>
      <c r="J20" s="7">
        <v>1</v>
      </c>
      <c r="K20" s="7">
        <v>5190.24</v>
      </c>
      <c r="L20" s="7">
        <v>5190.24</v>
      </c>
      <c r="M20" s="7">
        <v>5190.24</v>
      </c>
      <c r="N20" s="7">
        <v>5190.24</v>
      </c>
      <c r="O20" s="8" t="s">
        <v>74</v>
      </c>
      <c r="P20" s="7">
        <v>0</v>
      </c>
      <c r="Q20" s="7">
        <v>0</v>
      </c>
      <c r="R20" s="1" t="s">
        <v>74</v>
      </c>
      <c r="S20" s="1" t="s">
        <v>49</v>
      </c>
      <c r="T20" s="9" t="str">
        <f>HYPERLINK("https://my.zakupki.prom.ua/cabinet/purchases/state_purchase/view/16515437")</f>
        <v>https://my.zakupki.prom.ua/cabinet/purchases/state_purchase/view/16515437</v>
      </c>
      <c r="U20" s="1" t="s">
        <v>34</v>
      </c>
      <c r="V20" s="4">
        <v>0</v>
      </c>
      <c r="W20" s="1"/>
      <c r="X20" s="1" t="s">
        <v>50</v>
      </c>
      <c r="Y20" s="7">
        <v>5190.24</v>
      </c>
      <c r="Z20" s="1" t="s">
        <v>35</v>
      </c>
      <c r="AA20" s="1" t="s">
        <v>99</v>
      </c>
      <c r="AB20" s="1"/>
      <c r="AC20" s="1"/>
      <c r="AD20" s="1"/>
    </row>
    <row r="21" spans="1:30" ht="38.25">
      <c r="A21" s="4">
        <v>17</v>
      </c>
      <c r="B21" s="1" t="s">
        <v>146</v>
      </c>
      <c r="C21" s="5" t="s">
        <v>147</v>
      </c>
      <c r="D21" s="1" t="s">
        <v>148</v>
      </c>
      <c r="E21" s="1" t="s">
        <v>38</v>
      </c>
      <c r="F21" s="6">
        <v>43973</v>
      </c>
      <c r="G21" s="1"/>
      <c r="H21" s="6">
        <v>43973</v>
      </c>
      <c r="I21" s="4">
        <v>1</v>
      </c>
      <c r="J21" s="7">
        <v>47</v>
      </c>
      <c r="K21" s="7">
        <v>1078</v>
      </c>
      <c r="L21" s="7">
        <v>22.936170212765958</v>
      </c>
      <c r="M21" s="7">
        <v>1078</v>
      </c>
      <c r="N21" s="7">
        <v>22.936170212765958</v>
      </c>
      <c r="O21" s="8" t="s">
        <v>149</v>
      </c>
      <c r="P21" s="7">
        <v>0</v>
      </c>
      <c r="Q21" s="7">
        <v>0</v>
      </c>
      <c r="R21" s="1" t="s">
        <v>149</v>
      </c>
      <c r="S21" s="1" t="s">
        <v>56</v>
      </c>
      <c r="T21" s="9" t="str">
        <f>HYPERLINK("https://my.zakupki.prom.ua/cabinet/purchases/state_purchase/view/16814636")</f>
        <v>https://my.zakupki.prom.ua/cabinet/purchases/state_purchase/view/16814636</v>
      </c>
      <c r="U21" s="1" t="s">
        <v>34</v>
      </c>
      <c r="V21" s="4">
        <v>0</v>
      </c>
      <c r="W21" s="1"/>
      <c r="X21" s="1" t="s">
        <v>39</v>
      </c>
      <c r="Y21" s="7">
        <v>1078</v>
      </c>
      <c r="Z21" s="1" t="s">
        <v>35</v>
      </c>
      <c r="AA21" s="1" t="s">
        <v>99</v>
      </c>
      <c r="AB21" s="1"/>
      <c r="AC21" s="1"/>
      <c r="AD21" s="1"/>
    </row>
    <row r="22" spans="1:30" ht="38.25">
      <c r="A22" s="4">
        <v>18</v>
      </c>
      <c r="B22" s="1" t="s">
        <v>150</v>
      </c>
      <c r="C22" s="5" t="s">
        <v>95</v>
      </c>
      <c r="D22" s="1" t="s">
        <v>59</v>
      </c>
      <c r="E22" s="1" t="s">
        <v>38</v>
      </c>
      <c r="F22" s="6">
        <v>43991</v>
      </c>
      <c r="G22" s="1"/>
      <c r="H22" s="6">
        <v>43991</v>
      </c>
      <c r="I22" s="4">
        <v>1</v>
      </c>
      <c r="J22" s="7">
        <v>1</v>
      </c>
      <c r="K22" s="7">
        <v>1140</v>
      </c>
      <c r="L22" s="7">
        <v>1140</v>
      </c>
      <c r="M22" s="7">
        <v>1140</v>
      </c>
      <c r="N22" s="7">
        <v>1140</v>
      </c>
      <c r="O22" s="8" t="s">
        <v>83</v>
      </c>
      <c r="P22" s="7">
        <v>0</v>
      </c>
      <c r="Q22" s="7">
        <v>0</v>
      </c>
      <c r="R22" s="1" t="s">
        <v>83</v>
      </c>
      <c r="S22" s="1" t="s">
        <v>60</v>
      </c>
      <c r="T22" s="9" t="str">
        <f>HYPERLINK("https://my.zakupki.prom.ua/cabinet/purchases/state_purchase/view/17107474")</f>
        <v>https://my.zakupki.prom.ua/cabinet/purchases/state_purchase/view/17107474</v>
      </c>
      <c r="U22" s="1" t="s">
        <v>34</v>
      </c>
      <c r="V22" s="4">
        <v>0</v>
      </c>
      <c r="W22" s="1"/>
      <c r="X22" s="1" t="s">
        <v>151</v>
      </c>
      <c r="Y22" s="7">
        <v>1140</v>
      </c>
      <c r="Z22" s="1" t="s">
        <v>35</v>
      </c>
      <c r="AA22" s="1" t="s">
        <v>99</v>
      </c>
      <c r="AB22" s="1"/>
      <c r="AC22" s="1"/>
      <c r="AD22" s="1"/>
    </row>
    <row r="23" spans="1:30" ht="38.25">
      <c r="A23" s="4">
        <v>19</v>
      </c>
      <c r="B23" s="1" t="s">
        <v>152</v>
      </c>
      <c r="C23" s="5" t="s">
        <v>93</v>
      </c>
      <c r="D23" s="1" t="s">
        <v>153</v>
      </c>
      <c r="E23" s="1" t="s">
        <v>38</v>
      </c>
      <c r="F23" s="6">
        <v>44000</v>
      </c>
      <c r="G23" s="1"/>
      <c r="H23" s="6">
        <v>44000</v>
      </c>
      <c r="I23" s="4">
        <v>1</v>
      </c>
      <c r="J23" s="7">
        <v>58</v>
      </c>
      <c r="K23" s="7">
        <v>644</v>
      </c>
      <c r="L23" s="7">
        <v>11.103448275862069</v>
      </c>
      <c r="M23" s="7">
        <v>644</v>
      </c>
      <c r="N23" s="7">
        <v>11.103448275862069</v>
      </c>
      <c r="O23" s="8" t="s">
        <v>154</v>
      </c>
      <c r="P23" s="7">
        <v>0</v>
      </c>
      <c r="Q23" s="7">
        <v>0</v>
      </c>
      <c r="R23" s="1" t="s">
        <v>154</v>
      </c>
      <c r="S23" s="1" t="s">
        <v>75</v>
      </c>
      <c r="T23" s="9" t="str">
        <f>HYPERLINK("https://my.zakupki.prom.ua/cabinet/purchases/state_purchase/view/17332106")</f>
        <v>https://my.zakupki.prom.ua/cabinet/purchases/state_purchase/view/17332106</v>
      </c>
      <c r="U23" s="1" t="s">
        <v>34</v>
      </c>
      <c r="V23" s="4">
        <v>0</v>
      </c>
      <c r="W23" s="1"/>
      <c r="X23" s="1" t="s">
        <v>39</v>
      </c>
      <c r="Y23" s="7">
        <v>644</v>
      </c>
      <c r="Z23" s="1" t="s">
        <v>35</v>
      </c>
      <c r="AA23" s="1" t="s">
        <v>99</v>
      </c>
      <c r="AB23" s="1"/>
      <c r="AC23" s="1"/>
      <c r="AD23" s="1"/>
    </row>
    <row r="24" spans="1:30" ht="38.25">
      <c r="A24" s="4">
        <v>20</v>
      </c>
      <c r="B24" s="1" t="s">
        <v>155</v>
      </c>
      <c r="C24" s="5" t="s">
        <v>156</v>
      </c>
      <c r="D24" s="1" t="s">
        <v>157</v>
      </c>
      <c r="E24" s="1" t="s">
        <v>30</v>
      </c>
      <c r="F24" s="6">
        <v>44018</v>
      </c>
      <c r="G24" s="1"/>
      <c r="H24" s="6">
        <v>44028</v>
      </c>
      <c r="I24" s="4">
        <v>0</v>
      </c>
      <c r="J24" s="7">
        <v>2</v>
      </c>
      <c r="K24" s="7">
        <v>32000</v>
      </c>
      <c r="L24" s="7">
        <v>16000</v>
      </c>
      <c r="M24" s="4">
        <v>0</v>
      </c>
      <c r="N24" s="1"/>
      <c r="O24" s="8"/>
      <c r="P24" s="1"/>
      <c r="Q24" s="1"/>
      <c r="R24" s="1"/>
      <c r="S24" s="1"/>
      <c r="T24" s="9" t="str">
        <f>HYPERLINK("https://my.zakupki.prom.ua/cabinet/purchases/state_purchase/view/17671092")</f>
        <v>https://my.zakupki.prom.ua/cabinet/purchases/state_purchase/view/17671092</v>
      </c>
      <c r="U24" s="1" t="s">
        <v>31</v>
      </c>
      <c r="V24" s="4">
        <v>0</v>
      </c>
      <c r="W24" s="1"/>
      <c r="X24" s="1"/>
      <c r="Y24" s="1"/>
      <c r="Z24" s="1"/>
      <c r="AA24" s="1"/>
      <c r="AB24" s="1"/>
      <c r="AC24" s="1"/>
      <c r="AD24" s="1"/>
    </row>
    <row r="25" spans="1:30" ht="38.25">
      <c r="A25" s="4">
        <v>21</v>
      </c>
      <c r="B25" s="1" t="s">
        <v>158</v>
      </c>
      <c r="C25" s="5" t="s">
        <v>156</v>
      </c>
      <c r="D25" s="1" t="s">
        <v>157</v>
      </c>
      <c r="E25" s="1" t="s">
        <v>30</v>
      </c>
      <c r="F25" s="6">
        <v>44032</v>
      </c>
      <c r="G25" s="1"/>
      <c r="H25" s="6">
        <v>44042</v>
      </c>
      <c r="I25" s="4">
        <v>0</v>
      </c>
      <c r="J25" s="7">
        <v>2</v>
      </c>
      <c r="K25" s="7">
        <v>32000</v>
      </c>
      <c r="L25" s="7">
        <v>16000</v>
      </c>
      <c r="M25" s="4">
        <v>0</v>
      </c>
      <c r="N25" s="1"/>
      <c r="O25" s="8"/>
      <c r="P25" s="1"/>
      <c r="Q25" s="1"/>
      <c r="R25" s="1"/>
      <c r="S25" s="1"/>
      <c r="T25" s="9" t="str">
        <f>HYPERLINK("https://my.zakupki.prom.ua/cabinet/purchases/state_purchase/view/17976521")</f>
        <v>https://my.zakupki.prom.ua/cabinet/purchases/state_purchase/view/17976521</v>
      </c>
      <c r="U25" s="1" t="s">
        <v>31</v>
      </c>
      <c r="V25" s="4">
        <v>0</v>
      </c>
      <c r="W25" s="1"/>
      <c r="X25" s="1"/>
      <c r="Y25" s="1"/>
      <c r="Z25" s="1"/>
      <c r="AA25" s="1"/>
      <c r="AB25" s="1"/>
      <c r="AC25" s="1"/>
      <c r="AD25" s="1"/>
    </row>
    <row r="26" spans="1:30" ht="38.25">
      <c r="A26" s="4">
        <v>22</v>
      </c>
      <c r="B26" s="1" t="s">
        <v>159</v>
      </c>
      <c r="C26" s="5" t="s">
        <v>160</v>
      </c>
      <c r="D26" s="1" t="s">
        <v>161</v>
      </c>
      <c r="E26" s="1" t="s">
        <v>38</v>
      </c>
      <c r="F26" s="6">
        <v>44039</v>
      </c>
      <c r="G26" s="1"/>
      <c r="H26" s="6">
        <v>44039</v>
      </c>
      <c r="I26" s="4">
        <v>1</v>
      </c>
      <c r="J26" s="7">
        <v>23471</v>
      </c>
      <c r="K26" s="7">
        <v>62902.28</v>
      </c>
      <c r="L26" s="7">
        <v>2.68</v>
      </c>
      <c r="M26" s="7">
        <v>62902.28</v>
      </c>
      <c r="N26" s="7">
        <v>2.68</v>
      </c>
      <c r="O26" s="8" t="s">
        <v>89</v>
      </c>
      <c r="P26" s="7">
        <v>0</v>
      </c>
      <c r="Q26" s="7">
        <v>0</v>
      </c>
      <c r="R26" s="1" t="s">
        <v>89</v>
      </c>
      <c r="S26" s="1" t="s">
        <v>90</v>
      </c>
      <c r="T26" s="9" t="str">
        <f>HYPERLINK("https://my.zakupki.prom.ua/cabinet/purchases/state_purchase/view/18131656")</f>
        <v>https://my.zakupki.prom.ua/cabinet/purchases/state_purchase/view/18131656</v>
      </c>
      <c r="U26" s="1" t="s">
        <v>34</v>
      </c>
      <c r="V26" s="4">
        <v>0</v>
      </c>
      <c r="W26" s="1"/>
      <c r="X26" s="1" t="s">
        <v>91</v>
      </c>
      <c r="Y26" s="7">
        <v>62902.28</v>
      </c>
      <c r="Z26" s="1" t="s">
        <v>35</v>
      </c>
      <c r="AA26" s="1" t="s">
        <v>99</v>
      </c>
      <c r="AB26" s="1"/>
      <c r="AC26" s="1"/>
      <c r="AD26" s="1"/>
    </row>
    <row r="27" spans="1:30" ht="38.25">
      <c r="A27" s="4">
        <v>23</v>
      </c>
      <c r="B27" s="1" t="s">
        <v>162</v>
      </c>
      <c r="C27" s="5" t="s">
        <v>163</v>
      </c>
      <c r="D27" s="1" t="s">
        <v>71</v>
      </c>
      <c r="E27" s="1" t="s">
        <v>38</v>
      </c>
      <c r="F27" s="6">
        <v>44063</v>
      </c>
      <c r="G27" s="1"/>
      <c r="H27" s="6">
        <v>44063</v>
      </c>
      <c r="I27" s="4">
        <v>1</v>
      </c>
      <c r="J27" s="7">
        <v>10</v>
      </c>
      <c r="K27" s="7">
        <v>1300</v>
      </c>
      <c r="L27" s="7">
        <v>130</v>
      </c>
      <c r="M27" s="7">
        <v>1300</v>
      </c>
      <c r="N27" s="7">
        <v>130</v>
      </c>
      <c r="O27" s="8" t="s">
        <v>72</v>
      </c>
      <c r="P27" s="7">
        <v>0</v>
      </c>
      <c r="Q27" s="7">
        <v>0</v>
      </c>
      <c r="R27" s="1" t="s">
        <v>72</v>
      </c>
      <c r="S27" s="1" t="s">
        <v>73</v>
      </c>
      <c r="T27" s="9" t="str">
        <f>HYPERLINK("https://my.zakupki.prom.ua/cabinet/purchases/state_purchase/view/18694671")</f>
        <v>https://my.zakupki.prom.ua/cabinet/purchases/state_purchase/view/18694671</v>
      </c>
      <c r="U27" s="1" t="s">
        <v>34</v>
      </c>
      <c r="V27" s="4">
        <v>0</v>
      </c>
      <c r="W27" s="1"/>
      <c r="X27" s="1" t="s">
        <v>39</v>
      </c>
      <c r="Y27" s="7">
        <v>1300</v>
      </c>
      <c r="Z27" s="1" t="s">
        <v>35</v>
      </c>
      <c r="AA27" s="1" t="s">
        <v>99</v>
      </c>
      <c r="AB27" s="1"/>
      <c r="AC27" s="1"/>
      <c r="AD27" s="1"/>
    </row>
    <row r="28" spans="1:30" ht="89.25">
      <c r="A28" s="4">
        <v>24</v>
      </c>
      <c r="B28" s="1" t="s">
        <v>164</v>
      </c>
      <c r="C28" s="5" t="s">
        <v>165</v>
      </c>
      <c r="D28" s="1" t="s">
        <v>166</v>
      </c>
      <c r="E28" s="1" t="s">
        <v>38</v>
      </c>
      <c r="F28" s="6">
        <v>44069</v>
      </c>
      <c r="G28" s="1"/>
      <c r="H28" s="6">
        <v>44069</v>
      </c>
      <c r="I28" s="4">
        <v>1</v>
      </c>
      <c r="J28" s="7">
        <v>2</v>
      </c>
      <c r="K28" s="7">
        <v>2430</v>
      </c>
      <c r="L28" s="7">
        <v>1215</v>
      </c>
      <c r="M28" s="7">
        <v>2430</v>
      </c>
      <c r="N28" s="7">
        <v>1215</v>
      </c>
      <c r="O28" s="8" t="s">
        <v>167</v>
      </c>
      <c r="P28" s="7">
        <v>0</v>
      </c>
      <c r="Q28" s="7">
        <v>0</v>
      </c>
      <c r="R28" s="1" t="s">
        <v>167</v>
      </c>
      <c r="S28" s="1" t="s">
        <v>168</v>
      </c>
      <c r="T28" s="9" t="str">
        <f>HYPERLINK("https://my.zakupki.prom.ua/cabinet/purchases/state_purchase/view/18790715")</f>
        <v>https://my.zakupki.prom.ua/cabinet/purchases/state_purchase/view/18790715</v>
      </c>
      <c r="U28" s="1" t="s">
        <v>34</v>
      </c>
      <c r="V28" s="4">
        <v>0</v>
      </c>
      <c r="W28" s="1"/>
      <c r="X28" s="1" t="s">
        <v>169</v>
      </c>
      <c r="Y28" s="7">
        <v>2430</v>
      </c>
      <c r="Z28" s="1" t="s">
        <v>35</v>
      </c>
      <c r="AA28" s="1" t="s">
        <v>99</v>
      </c>
      <c r="AB28" s="1"/>
      <c r="AC28" s="1"/>
      <c r="AD28" s="1"/>
    </row>
    <row r="29" spans="1:30" ht="76.5">
      <c r="A29" s="4">
        <v>25</v>
      </c>
      <c r="B29" s="1" t="s">
        <v>170</v>
      </c>
      <c r="C29" s="5" t="s">
        <v>171</v>
      </c>
      <c r="D29" s="1" t="s">
        <v>52</v>
      </c>
      <c r="E29" s="1" t="s">
        <v>38</v>
      </c>
      <c r="F29" s="6">
        <v>44074</v>
      </c>
      <c r="G29" s="1"/>
      <c r="H29" s="6">
        <v>44074</v>
      </c>
      <c r="I29" s="4">
        <v>1</v>
      </c>
      <c r="J29" s="7">
        <v>1</v>
      </c>
      <c r="K29" s="7">
        <v>49900</v>
      </c>
      <c r="L29" s="7">
        <v>49900</v>
      </c>
      <c r="M29" s="7">
        <v>49900</v>
      </c>
      <c r="N29" s="7">
        <v>49900</v>
      </c>
      <c r="O29" s="8" t="s">
        <v>172</v>
      </c>
      <c r="P29" s="7">
        <v>0</v>
      </c>
      <c r="Q29" s="7">
        <v>0</v>
      </c>
      <c r="R29" s="1" t="s">
        <v>172</v>
      </c>
      <c r="S29" s="1" t="s">
        <v>173</v>
      </c>
      <c r="T29" s="9" t="str">
        <f>HYPERLINK("https://my.zakupki.prom.ua/cabinet/purchases/state_purchase/view/18894259")</f>
        <v>https://my.zakupki.prom.ua/cabinet/purchases/state_purchase/view/18894259</v>
      </c>
      <c r="U29" s="1" t="s">
        <v>34</v>
      </c>
      <c r="V29" s="4">
        <v>0</v>
      </c>
      <c r="W29" s="1"/>
      <c r="X29" s="1" t="s">
        <v>174</v>
      </c>
      <c r="Y29" s="7">
        <v>49900</v>
      </c>
      <c r="Z29" s="1" t="s">
        <v>35</v>
      </c>
      <c r="AA29" s="1" t="s">
        <v>99</v>
      </c>
      <c r="AB29" s="1"/>
      <c r="AC29" s="1"/>
      <c r="AD29" s="1"/>
    </row>
    <row r="30" spans="1:30" ht="38.25">
      <c r="A30" s="4">
        <v>26</v>
      </c>
      <c r="B30" s="1" t="s">
        <v>175</v>
      </c>
      <c r="C30" s="5" t="s">
        <v>176</v>
      </c>
      <c r="D30" s="1" t="s">
        <v>177</v>
      </c>
      <c r="E30" s="1" t="s">
        <v>38</v>
      </c>
      <c r="F30" s="6">
        <v>44074</v>
      </c>
      <c r="G30" s="1"/>
      <c r="H30" s="6">
        <v>44074</v>
      </c>
      <c r="I30" s="4">
        <v>1</v>
      </c>
      <c r="J30" s="7">
        <v>9</v>
      </c>
      <c r="K30" s="7">
        <v>1890</v>
      </c>
      <c r="L30" s="7">
        <v>210</v>
      </c>
      <c r="M30" s="7">
        <v>1890</v>
      </c>
      <c r="N30" s="7">
        <v>210</v>
      </c>
      <c r="O30" s="8" t="s">
        <v>178</v>
      </c>
      <c r="P30" s="7">
        <v>0</v>
      </c>
      <c r="Q30" s="7">
        <v>0</v>
      </c>
      <c r="R30" s="1" t="s">
        <v>178</v>
      </c>
      <c r="S30" s="1" t="s">
        <v>179</v>
      </c>
      <c r="T30" s="9" t="str">
        <f>HYPERLINK("https://my.zakupki.prom.ua/cabinet/purchases/state_purchase/view/18894877")</f>
        <v>https://my.zakupki.prom.ua/cabinet/purchases/state_purchase/view/18894877</v>
      </c>
      <c r="U30" s="1" t="s">
        <v>34</v>
      </c>
      <c r="V30" s="4">
        <v>0</v>
      </c>
      <c r="W30" s="1"/>
      <c r="X30" s="1" t="s">
        <v>70</v>
      </c>
      <c r="Y30" s="7">
        <v>1890</v>
      </c>
      <c r="Z30" s="1" t="s">
        <v>35</v>
      </c>
      <c r="AA30" s="1" t="s">
        <v>99</v>
      </c>
      <c r="AB30" s="1"/>
      <c r="AC30" s="1"/>
      <c r="AD30" s="1"/>
    </row>
    <row r="31" spans="1:30" ht="38.25">
      <c r="A31" s="4">
        <v>27</v>
      </c>
      <c r="B31" s="1" t="s">
        <v>180</v>
      </c>
      <c r="C31" s="5" t="s">
        <v>181</v>
      </c>
      <c r="D31" s="1" t="s">
        <v>182</v>
      </c>
      <c r="E31" s="1" t="s">
        <v>38</v>
      </c>
      <c r="F31" s="6">
        <v>44074</v>
      </c>
      <c r="G31" s="1"/>
      <c r="H31" s="6">
        <v>44074</v>
      </c>
      <c r="I31" s="4">
        <v>1</v>
      </c>
      <c r="J31" s="7">
        <v>114</v>
      </c>
      <c r="K31" s="7">
        <v>1407.9</v>
      </c>
      <c r="L31" s="7">
        <v>12.35</v>
      </c>
      <c r="M31" s="7">
        <v>1407.9</v>
      </c>
      <c r="N31" s="7">
        <v>12.35</v>
      </c>
      <c r="O31" s="8" t="s">
        <v>183</v>
      </c>
      <c r="P31" s="7">
        <v>0</v>
      </c>
      <c r="Q31" s="7">
        <v>0</v>
      </c>
      <c r="R31" s="1" t="s">
        <v>183</v>
      </c>
      <c r="S31" s="1" t="s">
        <v>184</v>
      </c>
      <c r="T31" s="9" t="str">
        <f>HYPERLINK("https://my.zakupki.prom.ua/cabinet/purchases/state_purchase/view/18895604")</f>
        <v>https://my.zakupki.prom.ua/cabinet/purchases/state_purchase/view/18895604</v>
      </c>
      <c r="U31" s="1" t="s">
        <v>34</v>
      </c>
      <c r="V31" s="4">
        <v>0</v>
      </c>
      <c r="W31" s="1"/>
      <c r="X31" s="1" t="s">
        <v>185</v>
      </c>
      <c r="Y31" s="7">
        <v>1407.9</v>
      </c>
      <c r="Z31" s="1" t="s">
        <v>35</v>
      </c>
      <c r="AA31" s="1" t="s">
        <v>99</v>
      </c>
      <c r="AB31" s="1"/>
      <c r="AC31" s="1"/>
      <c r="AD31" s="1"/>
    </row>
    <row r="32" spans="1:30" ht="38.25">
      <c r="A32" s="4">
        <v>28</v>
      </c>
      <c r="B32" s="1" t="s">
        <v>186</v>
      </c>
      <c r="C32" s="5" t="s">
        <v>187</v>
      </c>
      <c r="D32" s="1" t="s">
        <v>94</v>
      </c>
      <c r="E32" s="1" t="s">
        <v>38</v>
      </c>
      <c r="F32" s="6">
        <v>44075</v>
      </c>
      <c r="G32" s="1"/>
      <c r="H32" s="6">
        <v>44075</v>
      </c>
      <c r="I32" s="4">
        <v>1</v>
      </c>
      <c r="J32" s="7">
        <v>1</v>
      </c>
      <c r="K32" s="7">
        <v>9393.5400000000009</v>
      </c>
      <c r="L32" s="7">
        <v>9393.5400000000009</v>
      </c>
      <c r="M32" s="7">
        <v>9393.5400000000009</v>
      </c>
      <c r="N32" s="7">
        <v>9393.5400000000009</v>
      </c>
      <c r="O32" s="8" t="s">
        <v>188</v>
      </c>
      <c r="P32" s="7">
        <v>0</v>
      </c>
      <c r="Q32" s="7">
        <v>0</v>
      </c>
      <c r="R32" s="1" t="s">
        <v>188</v>
      </c>
      <c r="S32" s="1" t="s">
        <v>189</v>
      </c>
      <c r="T32" s="9" t="str">
        <f>HYPERLINK("https://my.zakupki.prom.ua/cabinet/purchases/state_purchase/view/18912570")</f>
        <v>https://my.zakupki.prom.ua/cabinet/purchases/state_purchase/view/18912570</v>
      </c>
      <c r="U32" s="1" t="s">
        <v>34</v>
      </c>
      <c r="V32" s="4">
        <v>0</v>
      </c>
      <c r="W32" s="1"/>
      <c r="X32" s="1" t="s">
        <v>39</v>
      </c>
      <c r="Y32" s="7">
        <v>9393.5400000000009</v>
      </c>
      <c r="Z32" s="1" t="s">
        <v>35</v>
      </c>
      <c r="AA32" s="1" t="s">
        <v>99</v>
      </c>
      <c r="AB32" s="1"/>
      <c r="AC32" s="1"/>
      <c r="AD32" s="1"/>
    </row>
    <row r="33" spans="1:30" ht="38.25">
      <c r="A33" s="4">
        <v>29</v>
      </c>
      <c r="B33" s="1" t="s">
        <v>190</v>
      </c>
      <c r="C33" s="5" t="s">
        <v>191</v>
      </c>
      <c r="D33" s="1" t="s">
        <v>192</v>
      </c>
      <c r="E33" s="1" t="s">
        <v>30</v>
      </c>
      <c r="F33" s="6">
        <v>44102</v>
      </c>
      <c r="G33" s="1"/>
      <c r="H33" s="6">
        <v>44111</v>
      </c>
      <c r="I33" s="4">
        <v>0</v>
      </c>
      <c r="J33" s="7">
        <v>2</v>
      </c>
      <c r="K33" s="7">
        <v>12000</v>
      </c>
      <c r="L33" s="7">
        <v>6000</v>
      </c>
      <c r="M33" s="4">
        <v>0</v>
      </c>
      <c r="N33" s="1"/>
      <c r="O33" s="8"/>
      <c r="P33" s="1"/>
      <c r="Q33" s="1"/>
      <c r="R33" s="1"/>
      <c r="S33" s="1"/>
      <c r="T33" s="9" t="str">
        <f>HYPERLINK("https://my.zakupki.prom.ua/cabinet/purchases/state_purchase/view/19648462")</f>
        <v>https://my.zakupki.prom.ua/cabinet/purchases/state_purchase/view/19648462</v>
      </c>
      <c r="U33" s="1" t="s">
        <v>31</v>
      </c>
      <c r="V33" s="4">
        <v>0</v>
      </c>
      <c r="W33" s="1"/>
      <c r="X33" s="1"/>
      <c r="Y33" s="1"/>
      <c r="Z33" s="1"/>
      <c r="AA33" s="1"/>
      <c r="AB33" s="1"/>
      <c r="AC33" s="1"/>
      <c r="AD33" s="1"/>
    </row>
    <row r="34" spans="1:30" ht="38.25">
      <c r="A34" s="4">
        <v>30</v>
      </c>
      <c r="B34" s="1" t="s">
        <v>193</v>
      </c>
      <c r="C34" s="5" t="s">
        <v>194</v>
      </c>
      <c r="D34" s="1" t="s">
        <v>82</v>
      </c>
      <c r="E34" s="1" t="s">
        <v>30</v>
      </c>
      <c r="F34" s="6">
        <v>44103</v>
      </c>
      <c r="G34" s="1"/>
      <c r="H34" s="6">
        <v>44112</v>
      </c>
      <c r="I34" s="4">
        <v>0</v>
      </c>
      <c r="J34" s="7">
        <v>3</v>
      </c>
      <c r="K34" s="7">
        <v>30000</v>
      </c>
      <c r="L34" s="7">
        <v>10000</v>
      </c>
      <c r="M34" s="4">
        <v>0</v>
      </c>
      <c r="N34" s="1"/>
      <c r="O34" s="8"/>
      <c r="P34" s="1"/>
      <c r="Q34" s="1"/>
      <c r="R34" s="1"/>
      <c r="S34" s="1"/>
      <c r="T34" s="9" t="str">
        <f>HYPERLINK("https://my.zakupki.prom.ua/cabinet/purchases/state_purchase/view/19681483")</f>
        <v>https://my.zakupki.prom.ua/cabinet/purchases/state_purchase/view/19681483</v>
      </c>
      <c r="U34" s="1" t="s">
        <v>31</v>
      </c>
      <c r="V34" s="4">
        <v>913</v>
      </c>
      <c r="W34" s="1"/>
      <c r="X34" s="1"/>
      <c r="Y34" s="1"/>
      <c r="Z34" s="1"/>
      <c r="AA34" s="1"/>
      <c r="AB34" s="1"/>
      <c r="AC34" s="1"/>
      <c r="AD34" s="1"/>
    </row>
    <row r="35" spans="1:30" ht="38.25">
      <c r="A35" s="4">
        <v>31</v>
      </c>
      <c r="B35" s="1" t="s">
        <v>195</v>
      </c>
      <c r="C35" s="5" t="s">
        <v>196</v>
      </c>
      <c r="D35" s="1" t="s">
        <v>192</v>
      </c>
      <c r="E35" s="1" t="s">
        <v>38</v>
      </c>
      <c r="F35" s="6">
        <v>44161</v>
      </c>
      <c r="G35" s="1"/>
      <c r="H35" s="6">
        <v>44161</v>
      </c>
      <c r="I35" s="4">
        <v>1</v>
      </c>
      <c r="J35" s="7">
        <v>2</v>
      </c>
      <c r="K35" s="7">
        <v>1390</v>
      </c>
      <c r="L35" s="7">
        <v>695</v>
      </c>
      <c r="M35" s="7">
        <v>1390</v>
      </c>
      <c r="N35" s="7">
        <v>695</v>
      </c>
      <c r="O35" s="8" t="s">
        <v>197</v>
      </c>
      <c r="P35" s="7">
        <v>0</v>
      </c>
      <c r="Q35" s="7">
        <v>0</v>
      </c>
      <c r="R35" s="1" t="s">
        <v>197</v>
      </c>
      <c r="S35" s="1" t="s">
        <v>198</v>
      </c>
      <c r="T35" s="9" t="str">
        <f>HYPERLINK("https://my.zakupki.prom.ua/cabinet/purchases/state_purchase/view/21462295")</f>
        <v>https://my.zakupki.prom.ua/cabinet/purchases/state_purchase/view/21462295</v>
      </c>
      <c r="U35" s="1" t="s">
        <v>34</v>
      </c>
      <c r="V35" s="4">
        <v>0</v>
      </c>
      <c r="W35" s="1"/>
      <c r="X35" s="1" t="s">
        <v>39</v>
      </c>
      <c r="Y35" s="7">
        <v>1390</v>
      </c>
      <c r="Z35" s="1" t="s">
        <v>35</v>
      </c>
      <c r="AA35" s="1" t="s">
        <v>99</v>
      </c>
      <c r="AB35" s="1"/>
      <c r="AC35" s="1"/>
      <c r="AD35" s="1"/>
    </row>
    <row r="36" spans="1:30" ht="38.25">
      <c r="A36" s="4">
        <v>32</v>
      </c>
      <c r="B36" s="1" t="s">
        <v>199</v>
      </c>
      <c r="C36" s="5" t="s">
        <v>200</v>
      </c>
      <c r="D36" s="1" t="s">
        <v>66</v>
      </c>
      <c r="E36" s="1" t="s">
        <v>32</v>
      </c>
      <c r="F36" s="6">
        <v>44189</v>
      </c>
      <c r="G36" s="1"/>
      <c r="H36" s="6">
        <v>44202</v>
      </c>
      <c r="I36" s="4">
        <v>1</v>
      </c>
      <c r="J36" s="7">
        <v>298.62799999999999</v>
      </c>
      <c r="K36" s="7">
        <v>530847.1</v>
      </c>
      <c r="L36" s="7">
        <v>1777.6199820512477</v>
      </c>
      <c r="M36" s="7">
        <v>530847.1</v>
      </c>
      <c r="N36" s="7">
        <v>1777.6199820512477</v>
      </c>
      <c r="O36" s="8" t="s">
        <v>81</v>
      </c>
      <c r="P36" s="7">
        <v>0</v>
      </c>
      <c r="Q36" s="7">
        <v>0</v>
      </c>
      <c r="R36" s="1" t="s">
        <v>81</v>
      </c>
      <c r="S36" s="1" t="s">
        <v>33</v>
      </c>
      <c r="T36" s="9" t="str">
        <f>HYPERLINK("https://my.zakupki.prom.ua/cabinet/purchases/state_purchase/view/22623648")</f>
        <v>https://my.zakupki.prom.ua/cabinet/purchases/state_purchase/view/22623648</v>
      </c>
      <c r="U36" s="1" t="s">
        <v>34</v>
      </c>
      <c r="V36" s="4">
        <v>0</v>
      </c>
      <c r="W36" s="1"/>
      <c r="X36" s="1" t="s">
        <v>37</v>
      </c>
      <c r="Y36" s="7">
        <v>530847.1</v>
      </c>
      <c r="Z36" s="1" t="s">
        <v>35</v>
      </c>
      <c r="AA36" s="1" t="s">
        <v>36</v>
      </c>
      <c r="AB36" s="1"/>
      <c r="AC36" s="1"/>
      <c r="AD36" s="1"/>
    </row>
    <row r="37" spans="1:30" ht="38.25">
      <c r="A37" s="4">
        <v>33</v>
      </c>
      <c r="B37" s="1" t="s">
        <v>201</v>
      </c>
      <c r="C37" s="5" t="s">
        <v>202</v>
      </c>
      <c r="D37" s="1" t="s">
        <v>58</v>
      </c>
      <c r="E37" s="1" t="s">
        <v>38</v>
      </c>
      <c r="F37" s="6">
        <v>44202</v>
      </c>
      <c r="G37" s="1"/>
      <c r="H37" s="6">
        <v>44202</v>
      </c>
      <c r="I37" s="4">
        <v>1</v>
      </c>
      <c r="J37" s="7">
        <v>1</v>
      </c>
      <c r="K37" s="7">
        <v>8335.56</v>
      </c>
      <c r="L37" s="7">
        <v>8335.56</v>
      </c>
      <c r="M37" s="7">
        <v>8335.56</v>
      </c>
      <c r="N37" s="7">
        <v>8335.56</v>
      </c>
      <c r="O37" s="8" t="s">
        <v>85</v>
      </c>
      <c r="P37" s="7">
        <v>0</v>
      </c>
      <c r="Q37" s="7">
        <v>0</v>
      </c>
      <c r="R37" s="1" t="s">
        <v>85</v>
      </c>
      <c r="S37" s="1" t="s">
        <v>53</v>
      </c>
      <c r="T37" s="9" t="str">
        <f>HYPERLINK("https://my.zakupki.prom.ua/cabinet/purchases/state_purchase/view/22875974")</f>
        <v>https://my.zakupki.prom.ua/cabinet/purchases/state_purchase/view/22875974</v>
      </c>
      <c r="U37" s="1" t="s">
        <v>34</v>
      </c>
      <c r="V37" s="4">
        <v>0</v>
      </c>
      <c r="W37" s="1"/>
      <c r="X37" s="1" t="s">
        <v>203</v>
      </c>
      <c r="Y37" s="7">
        <v>8335.56</v>
      </c>
      <c r="Z37" s="1" t="s">
        <v>35</v>
      </c>
      <c r="AA37" s="1" t="s">
        <v>36</v>
      </c>
      <c r="AB37" s="1"/>
      <c r="AC37" s="1"/>
      <c r="AD37" s="1"/>
    </row>
    <row r="38" spans="1:30" ht="51">
      <c r="A38" s="4">
        <v>34</v>
      </c>
      <c r="B38" s="1" t="s">
        <v>204</v>
      </c>
      <c r="C38" s="5" t="s">
        <v>205</v>
      </c>
      <c r="D38" s="1" t="s">
        <v>67</v>
      </c>
      <c r="E38" s="1" t="s">
        <v>38</v>
      </c>
      <c r="F38" s="6">
        <v>44211</v>
      </c>
      <c r="G38" s="1"/>
      <c r="H38" s="6">
        <v>44211</v>
      </c>
      <c r="I38" s="4">
        <v>1</v>
      </c>
      <c r="J38" s="7">
        <v>661</v>
      </c>
      <c r="K38" s="7">
        <v>4354.6499999999996</v>
      </c>
      <c r="L38" s="7">
        <v>6.5879727685325262</v>
      </c>
      <c r="M38" s="7">
        <v>4354.6499999999996</v>
      </c>
      <c r="N38" s="7">
        <v>6.5879727685325262</v>
      </c>
      <c r="O38" s="8" t="s">
        <v>86</v>
      </c>
      <c r="P38" s="7">
        <v>0</v>
      </c>
      <c r="Q38" s="7">
        <v>0</v>
      </c>
      <c r="R38" s="1" t="s">
        <v>86</v>
      </c>
      <c r="S38" s="1" t="s">
        <v>41</v>
      </c>
      <c r="T38" s="9" t="str">
        <f>HYPERLINK("https://my.zakupki.prom.ua/cabinet/purchases/state_purchase/view/22977171")</f>
        <v>https://my.zakupki.prom.ua/cabinet/purchases/state_purchase/view/22977171</v>
      </c>
      <c r="U38" s="1" t="s">
        <v>34</v>
      </c>
      <c r="V38" s="4">
        <v>0</v>
      </c>
      <c r="W38" s="1"/>
      <c r="X38" s="1" t="s">
        <v>42</v>
      </c>
      <c r="Y38" s="7">
        <v>4354.6499999999996</v>
      </c>
      <c r="Z38" s="1" t="s">
        <v>35</v>
      </c>
      <c r="AA38" s="1" t="s">
        <v>36</v>
      </c>
      <c r="AB38" s="1"/>
      <c r="AC38" s="1"/>
      <c r="AD38" s="1"/>
    </row>
    <row r="39" spans="1:30" ht="51">
      <c r="A39" s="4">
        <v>35</v>
      </c>
      <c r="B39" s="1" t="s">
        <v>206</v>
      </c>
      <c r="C39" s="5" t="s">
        <v>207</v>
      </c>
      <c r="D39" s="1" t="s">
        <v>40</v>
      </c>
      <c r="E39" s="1" t="s">
        <v>38</v>
      </c>
      <c r="F39" s="6">
        <v>44211</v>
      </c>
      <c r="G39" s="1"/>
      <c r="H39" s="6">
        <v>44211</v>
      </c>
      <c r="I39" s="4">
        <v>1</v>
      </c>
      <c r="J39" s="7">
        <v>661</v>
      </c>
      <c r="K39" s="7">
        <v>10581.27</v>
      </c>
      <c r="L39" s="7">
        <v>16.007972768532525</v>
      </c>
      <c r="M39" s="7">
        <v>10581.27</v>
      </c>
      <c r="N39" s="7">
        <v>16.007972768532525</v>
      </c>
      <c r="O39" s="8" t="s">
        <v>86</v>
      </c>
      <c r="P39" s="7">
        <v>0</v>
      </c>
      <c r="Q39" s="7">
        <v>0</v>
      </c>
      <c r="R39" s="1" t="s">
        <v>86</v>
      </c>
      <c r="S39" s="1" t="s">
        <v>41</v>
      </c>
      <c r="T39" s="9" t="str">
        <f>HYPERLINK("https://my.zakupki.prom.ua/cabinet/purchases/state_purchase/view/22979633")</f>
        <v>https://my.zakupki.prom.ua/cabinet/purchases/state_purchase/view/22979633</v>
      </c>
      <c r="U39" s="1" t="s">
        <v>34</v>
      </c>
      <c r="V39" s="4">
        <v>0</v>
      </c>
      <c r="W39" s="1"/>
      <c r="X39" s="1" t="s">
        <v>208</v>
      </c>
      <c r="Y39" s="7">
        <v>10581.27</v>
      </c>
      <c r="Z39" s="1" t="s">
        <v>35</v>
      </c>
      <c r="AA39" s="1" t="s">
        <v>36</v>
      </c>
      <c r="AB39" s="1"/>
      <c r="AC39" s="1"/>
      <c r="AD39" s="1"/>
    </row>
    <row r="40" spans="1:30" ht="51">
      <c r="A40" s="4">
        <v>36</v>
      </c>
      <c r="B40" s="1" t="s">
        <v>209</v>
      </c>
      <c r="C40" s="5" t="s">
        <v>210</v>
      </c>
      <c r="D40" s="1" t="s">
        <v>46</v>
      </c>
      <c r="E40" s="1" t="s">
        <v>38</v>
      </c>
      <c r="F40" s="6">
        <v>44221</v>
      </c>
      <c r="G40" s="1"/>
      <c r="H40" s="6">
        <v>44221</v>
      </c>
      <c r="I40" s="4">
        <v>1</v>
      </c>
      <c r="J40" s="7">
        <v>244</v>
      </c>
      <c r="K40" s="7">
        <v>5124</v>
      </c>
      <c r="L40" s="7">
        <v>21</v>
      </c>
      <c r="M40" s="7">
        <v>5124</v>
      </c>
      <c r="N40" s="7">
        <v>21</v>
      </c>
      <c r="O40" s="8" t="s">
        <v>86</v>
      </c>
      <c r="P40" s="7">
        <v>0</v>
      </c>
      <c r="Q40" s="7">
        <v>0</v>
      </c>
      <c r="R40" s="1" t="s">
        <v>86</v>
      </c>
      <c r="S40" s="1" t="s">
        <v>41</v>
      </c>
      <c r="T40" s="9" t="str">
        <f>HYPERLINK("https://my.zakupki.prom.ua/cabinet/purchases/state_purchase/view/23201571")</f>
        <v>https://my.zakupki.prom.ua/cabinet/purchases/state_purchase/view/23201571</v>
      </c>
      <c r="U40" s="1" t="s">
        <v>34</v>
      </c>
      <c r="V40" s="4">
        <v>0</v>
      </c>
      <c r="W40" s="1"/>
      <c r="X40" s="1" t="s">
        <v>61</v>
      </c>
      <c r="Y40" s="7">
        <v>5124</v>
      </c>
      <c r="Z40" s="1" t="s">
        <v>35</v>
      </c>
      <c r="AA40" s="1" t="s">
        <v>36</v>
      </c>
      <c r="AB40" s="1"/>
      <c r="AC40" s="1"/>
      <c r="AD40" s="1"/>
    </row>
    <row r="41" spans="1:30" ht="51">
      <c r="A41" s="4">
        <v>37</v>
      </c>
      <c r="B41" s="1" t="s">
        <v>211</v>
      </c>
      <c r="C41" s="5" t="s">
        <v>210</v>
      </c>
      <c r="D41" s="1" t="s">
        <v>46</v>
      </c>
      <c r="E41" s="1" t="s">
        <v>38</v>
      </c>
      <c r="F41" s="6">
        <v>44221</v>
      </c>
      <c r="G41" s="1"/>
      <c r="H41" s="6">
        <v>44221</v>
      </c>
      <c r="I41" s="4">
        <v>1</v>
      </c>
      <c r="J41" s="7">
        <v>4630</v>
      </c>
      <c r="K41" s="7">
        <v>1852</v>
      </c>
      <c r="L41" s="7">
        <v>0.4</v>
      </c>
      <c r="M41" s="7">
        <v>1852</v>
      </c>
      <c r="N41" s="7">
        <v>0.4</v>
      </c>
      <c r="O41" s="8" t="s">
        <v>86</v>
      </c>
      <c r="P41" s="7">
        <v>0</v>
      </c>
      <c r="Q41" s="7">
        <v>0</v>
      </c>
      <c r="R41" s="1" t="s">
        <v>86</v>
      </c>
      <c r="S41" s="1" t="s">
        <v>41</v>
      </c>
      <c r="T41" s="9" t="str">
        <f>HYPERLINK("https://my.zakupki.prom.ua/cabinet/purchases/state_purchase/view/23204815")</f>
        <v>https://my.zakupki.prom.ua/cabinet/purchases/state_purchase/view/23204815</v>
      </c>
      <c r="U41" s="1" t="s">
        <v>34</v>
      </c>
      <c r="V41" s="4">
        <v>0</v>
      </c>
      <c r="W41" s="1"/>
      <c r="X41" s="1" t="s">
        <v>47</v>
      </c>
      <c r="Y41" s="7">
        <v>1852</v>
      </c>
      <c r="Z41" s="1" t="s">
        <v>35</v>
      </c>
      <c r="AA41" s="1" t="s">
        <v>36</v>
      </c>
      <c r="AB41" s="1"/>
      <c r="AC41" s="1"/>
      <c r="AD41" s="1"/>
    </row>
    <row r="42" spans="1:30" ht="38.25">
      <c r="A42" s="4">
        <v>38</v>
      </c>
      <c r="B42" s="1" t="s">
        <v>212</v>
      </c>
      <c r="C42" s="5" t="s">
        <v>87</v>
      </c>
      <c r="D42" s="1" t="s">
        <v>125</v>
      </c>
      <c r="E42" s="1" t="s">
        <v>38</v>
      </c>
      <c r="F42" s="6">
        <v>44221</v>
      </c>
      <c r="G42" s="1"/>
      <c r="H42" s="6">
        <v>44221</v>
      </c>
      <c r="I42" s="4">
        <v>1</v>
      </c>
      <c r="J42" s="7">
        <v>2</v>
      </c>
      <c r="K42" s="7">
        <v>2997.9</v>
      </c>
      <c r="L42" s="7">
        <v>1498.95</v>
      </c>
      <c r="M42" s="7">
        <v>2997.9</v>
      </c>
      <c r="N42" s="7">
        <v>1498.95</v>
      </c>
      <c r="O42" s="8" t="s">
        <v>69</v>
      </c>
      <c r="P42" s="7">
        <v>0</v>
      </c>
      <c r="Q42" s="7">
        <v>0</v>
      </c>
      <c r="R42" s="1" t="s">
        <v>69</v>
      </c>
      <c r="S42" s="1" t="s">
        <v>51</v>
      </c>
      <c r="T42" s="9" t="str">
        <f>HYPERLINK("https://my.zakupki.prom.ua/cabinet/purchases/state_purchase/view/23209519")</f>
        <v>https://my.zakupki.prom.ua/cabinet/purchases/state_purchase/view/23209519</v>
      </c>
      <c r="U42" s="1" t="s">
        <v>34</v>
      </c>
      <c r="V42" s="4">
        <v>0</v>
      </c>
      <c r="W42" s="1"/>
      <c r="X42" s="1" t="s">
        <v>70</v>
      </c>
      <c r="Y42" s="7">
        <v>2997.9</v>
      </c>
      <c r="Z42" s="1" t="s">
        <v>35</v>
      </c>
      <c r="AA42" s="1" t="s">
        <v>36</v>
      </c>
      <c r="AB42" s="1"/>
      <c r="AC42" s="1"/>
      <c r="AD42" s="1"/>
    </row>
    <row r="43" spans="1:30" ht="38.25">
      <c r="A43" s="4">
        <v>39</v>
      </c>
      <c r="B43" s="1" t="s">
        <v>213</v>
      </c>
      <c r="C43" s="5" t="s">
        <v>214</v>
      </c>
      <c r="D43" s="1" t="s">
        <v>215</v>
      </c>
      <c r="E43" s="1" t="s">
        <v>30</v>
      </c>
      <c r="F43" s="6">
        <v>44250</v>
      </c>
      <c r="G43" s="1"/>
      <c r="H43" s="6">
        <v>44256</v>
      </c>
      <c r="I43" s="4">
        <v>0</v>
      </c>
      <c r="J43" s="7">
        <v>395</v>
      </c>
      <c r="K43" s="7">
        <v>15000</v>
      </c>
      <c r="L43" s="7">
        <v>37.974683544303801</v>
      </c>
      <c r="M43" s="4">
        <v>0</v>
      </c>
      <c r="N43" s="1"/>
      <c r="O43" s="8"/>
      <c r="P43" s="1"/>
      <c r="Q43" s="1"/>
      <c r="R43" s="1"/>
      <c r="S43" s="1"/>
      <c r="T43" s="9" t="str">
        <f>HYPERLINK("https://my.zakupki.prom.ua/cabinet/purchases/state_purchase/view/24304120")</f>
        <v>https://my.zakupki.prom.ua/cabinet/purchases/state_purchase/view/24304120</v>
      </c>
      <c r="U43" s="1" t="s">
        <v>68</v>
      </c>
      <c r="V43" s="4">
        <v>0</v>
      </c>
      <c r="W43" s="1" t="s">
        <v>216</v>
      </c>
      <c r="X43" s="1"/>
      <c r="Y43" s="1"/>
      <c r="Z43" s="1"/>
      <c r="AA43" s="1"/>
      <c r="AB43" s="1"/>
      <c r="AC43" s="1"/>
      <c r="AD43" s="1"/>
    </row>
    <row r="44" spans="1:30" ht="38.25">
      <c r="A44" s="4">
        <v>40</v>
      </c>
      <c r="B44" s="1" t="s">
        <v>217</v>
      </c>
      <c r="C44" s="5" t="s">
        <v>218</v>
      </c>
      <c r="D44" s="1" t="s">
        <v>48</v>
      </c>
      <c r="E44" s="1" t="s">
        <v>38</v>
      </c>
      <c r="F44" s="6">
        <v>44280</v>
      </c>
      <c r="G44" s="1"/>
      <c r="H44" s="6">
        <v>44280</v>
      </c>
      <c r="I44" s="4">
        <v>1</v>
      </c>
      <c r="J44" s="7">
        <v>1</v>
      </c>
      <c r="K44" s="7">
        <v>5190.24</v>
      </c>
      <c r="L44" s="7">
        <v>5190.24</v>
      </c>
      <c r="M44" s="7">
        <v>5190.24</v>
      </c>
      <c r="N44" s="7">
        <v>5190.24</v>
      </c>
      <c r="O44" s="8" t="s">
        <v>74</v>
      </c>
      <c r="P44" s="7">
        <v>0</v>
      </c>
      <c r="Q44" s="7">
        <v>0</v>
      </c>
      <c r="R44" s="1" t="s">
        <v>74</v>
      </c>
      <c r="S44" s="1" t="s">
        <v>49</v>
      </c>
      <c r="T44" s="9" t="str">
        <f>HYPERLINK("https://my.zakupki.prom.ua/cabinet/purchases/state_purchase/view/25229617")</f>
        <v>https://my.zakupki.prom.ua/cabinet/purchases/state_purchase/view/25229617</v>
      </c>
      <c r="U44" s="1" t="s">
        <v>34</v>
      </c>
      <c r="V44" s="4">
        <v>0</v>
      </c>
      <c r="W44" s="1"/>
      <c r="X44" s="1" t="s">
        <v>50</v>
      </c>
      <c r="Y44" s="7">
        <v>5190.24</v>
      </c>
      <c r="Z44" s="1" t="s">
        <v>35</v>
      </c>
      <c r="AA44" s="1" t="s">
        <v>36</v>
      </c>
      <c r="AB44" s="1"/>
      <c r="AC44" s="1"/>
      <c r="AD44" s="1"/>
    </row>
    <row r="45" spans="1:30" ht="38.25">
      <c r="A45" s="4">
        <v>41</v>
      </c>
      <c r="B45" s="1" t="s">
        <v>219</v>
      </c>
      <c r="C45" s="5" t="s">
        <v>220</v>
      </c>
      <c r="D45" s="1" t="s">
        <v>221</v>
      </c>
      <c r="E45" s="1" t="s">
        <v>38</v>
      </c>
      <c r="F45" s="6">
        <v>44286</v>
      </c>
      <c r="G45" s="1"/>
      <c r="H45" s="6">
        <v>44286</v>
      </c>
      <c r="I45" s="4">
        <v>1</v>
      </c>
      <c r="J45" s="7">
        <v>3</v>
      </c>
      <c r="K45" s="7">
        <v>1572</v>
      </c>
      <c r="L45" s="7">
        <v>524</v>
      </c>
      <c r="M45" s="7">
        <v>1572</v>
      </c>
      <c r="N45" s="7">
        <v>524</v>
      </c>
      <c r="O45" s="8" t="s">
        <v>92</v>
      </c>
      <c r="P45" s="7">
        <v>0</v>
      </c>
      <c r="Q45" s="7">
        <v>0</v>
      </c>
      <c r="R45" s="1" t="s">
        <v>92</v>
      </c>
      <c r="S45" s="1" t="s">
        <v>55</v>
      </c>
      <c r="T45" s="9" t="str">
        <f>HYPERLINK("https://my.zakupki.prom.ua/cabinet/purchases/state_purchase/view/25402288")</f>
        <v>https://my.zakupki.prom.ua/cabinet/purchases/state_purchase/view/25402288</v>
      </c>
      <c r="U45" s="1" t="s">
        <v>34</v>
      </c>
      <c r="V45" s="4">
        <v>0</v>
      </c>
      <c r="W45" s="1"/>
      <c r="X45" s="1" t="s">
        <v>222</v>
      </c>
      <c r="Y45" s="7">
        <v>1572</v>
      </c>
      <c r="Z45" s="1" t="s">
        <v>35</v>
      </c>
      <c r="AA45" s="1" t="s">
        <v>36</v>
      </c>
      <c r="AB45" s="1"/>
      <c r="AC45" s="1"/>
      <c r="AD45" s="1"/>
    </row>
    <row r="46" spans="1:30" ht="38.25">
      <c r="A46" s="4">
        <v>42</v>
      </c>
      <c r="B46" s="1" t="s">
        <v>223</v>
      </c>
      <c r="C46" s="5" t="s">
        <v>224</v>
      </c>
      <c r="D46" s="1" t="s">
        <v>96</v>
      </c>
      <c r="E46" s="1" t="s">
        <v>38</v>
      </c>
      <c r="F46" s="6">
        <v>44287</v>
      </c>
      <c r="G46" s="1"/>
      <c r="H46" s="6">
        <v>44287</v>
      </c>
      <c r="I46" s="4">
        <v>1</v>
      </c>
      <c r="J46" s="7">
        <v>4050.1</v>
      </c>
      <c r="K46" s="7">
        <v>745</v>
      </c>
      <c r="L46" s="7">
        <v>0.18394607540554553</v>
      </c>
      <c r="M46" s="7">
        <v>745</v>
      </c>
      <c r="N46" s="7">
        <v>0.18394607540554553</v>
      </c>
      <c r="O46" s="8" t="s">
        <v>97</v>
      </c>
      <c r="P46" s="7">
        <v>0</v>
      </c>
      <c r="Q46" s="7">
        <v>0</v>
      </c>
      <c r="R46" s="1" t="s">
        <v>97</v>
      </c>
      <c r="S46" s="1" t="s">
        <v>44</v>
      </c>
      <c r="T46" s="9" t="str">
        <f>HYPERLINK("https://my.zakupki.prom.ua/cabinet/purchases/state_purchase/view/25442072")</f>
        <v>https://my.zakupki.prom.ua/cabinet/purchases/state_purchase/view/25442072</v>
      </c>
      <c r="U46" s="1" t="s">
        <v>34</v>
      </c>
      <c r="V46" s="4">
        <v>0</v>
      </c>
      <c r="W46" s="1"/>
      <c r="X46" s="1" t="s">
        <v>91</v>
      </c>
      <c r="Y46" s="7">
        <v>745</v>
      </c>
      <c r="Z46" s="1" t="s">
        <v>35</v>
      </c>
      <c r="AA46" s="1" t="s">
        <v>36</v>
      </c>
      <c r="AB46" s="1"/>
      <c r="AC46" s="1"/>
      <c r="AD46" s="1"/>
    </row>
    <row r="47" spans="1:30" ht="38.25">
      <c r="A47" s="4">
        <v>43</v>
      </c>
      <c r="B47" s="1" t="s">
        <v>225</v>
      </c>
      <c r="C47" s="5" t="s">
        <v>226</v>
      </c>
      <c r="D47" s="1" t="s">
        <v>227</v>
      </c>
      <c r="E47" s="1" t="s">
        <v>30</v>
      </c>
      <c r="F47" s="6">
        <v>44309</v>
      </c>
      <c r="G47" s="1"/>
      <c r="H47" s="6">
        <v>44322</v>
      </c>
      <c r="I47" s="4">
        <v>0</v>
      </c>
      <c r="J47" s="7">
        <v>184</v>
      </c>
      <c r="K47" s="7">
        <v>27000</v>
      </c>
      <c r="L47" s="7">
        <v>146.7391304347826</v>
      </c>
      <c r="M47" s="4">
        <v>0</v>
      </c>
      <c r="N47" s="1"/>
      <c r="O47" s="8"/>
      <c r="P47" s="1"/>
      <c r="Q47" s="1"/>
      <c r="R47" s="1"/>
      <c r="S47" s="1"/>
      <c r="T47" s="9" t="str">
        <f>HYPERLINK("https://my.zakupki.prom.ua/cabinet/purchases/state_purchase/view/26105461")</f>
        <v>https://my.zakupki.prom.ua/cabinet/purchases/state_purchase/view/26105461</v>
      </c>
      <c r="U47" s="1" t="s">
        <v>31</v>
      </c>
      <c r="V47" s="4">
        <v>0</v>
      </c>
      <c r="W47" s="1"/>
      <c r="X47" s="1"/>
      <c r="Y47" s="1"/>
      <c r="Z47" s="1"/>
      <c r="AA47" s="1"/>
      <c r="AB47" s="1"/>
      <c r="AC47" s="1"/>
      <c r="AD47" s="1"/>
    </row>
    <row r="48" spans="1:30" ht="38.25">
      <c r="A48" s="4">
        <v>44</v>
      </c>
      <c r="B48" s="1" t="s">
        <v>228</v>
      </c>
      <c r="C48" s="5" t="s">
        <v>229</v>
      </c>
      <c r="D48" s="1" t="s">
        <v>137</v>
      </c>
      <c r="E48" s="1" t="s">
        <v>38</v>
      </c>
      <c r="F48" s="6">
        <v>44334</v>
      </c>
      <c r="G48" s="1"/>
      <c r="H48" s="6">
        <v>44334</v>
      </c>
      <c r="I48" s="4">
        <v>1</v>
      </c>
      <c r="J48" s="7">
        <v>1</v>
      </c>
      <c r="K48" s="7">
        <v>1400</v>
      </c>
      <c r="L48" s="7">
        <v>1400</v>
      </c>
      <c r="M48" s="7">
        <v>1400</v>
      </c>
      <c r="N48" s="7">
        <v>1400</v>
      </c>
      <c r="O48" s="8" t="s">
        <v>138</v>
      </c>
      <c r="P48" s="7">
        <v>0</v>
      </c>
      <c r="Q48" s="7">
        <v>0</v>
      </c>
      <c r="R48" s="1" t="s">
        <v>138</v>
      </c>
      <c r="S48" s="1" t="s">
        <v>65</v>
      </c>
      <c r="T48" s="9" t="str">
        <f>HYPERLINK("https://my.zakupki.prom.ua/cabinet/purchases/state_purchase/view/26626298")</f>
        <v>https://my.zakupki.prom.ua/cabinet/purchases/state_purchase/view/26626298</v>
      </c>
      <c r="U48" s="1" t="s">
        <v>34</v>
      </c>
      <c r="V48" s="4">
        <v>0</v>
      </c>
      <c r="W48" s="1"/>
      <c r="X48" s="1" t="s">
        <v>230</v>
      </c>
      <c r="Y48" s="7">
        <v>1400</v>
      </c>
      <c r="Z48" s="1" t="s">
        <v>35</v>
      </c>
      <c r="AA48" s="1" t="s">
        <v>36</v>
      </c>
      <c r="AB48" s="1"/>
      <c r="AC48" s="1"/>
      <c r="AD48" s="1"/>
    </row>
    <row r="49" spans="1:30" ht="38.25">
      <c r="A49" s="4">
        <v>45</v>
      </c>
      <c r="B49" s="1" t="s">
        <v>231</v>
      </c>
      <c r="C49" s="5" t="s">
        <v>226</v>
      </c>
      <c r="D49" s="1" t="s">
        <v>227</v>
      </c>
      <c r="E49" s="1" t="s">
        <v>30</v>
      </c>
      <c r="F49" s="6">
        <v>44343</v>
      </c>
      <c r="G49" s="1"/>
      <c r="H49" s="6">
        <v>44355</v>
      </c>
      <c r="I49" s="4">
        <v>0</v>
      </c>
      <c r="J49" s="7">
        <v>184</v>
      </c>
      <c r="K49" s="7">
        <v>33000</v>
      </c>
      <c r="L49" s="7">
        <v>179.34782608695653</v>
      </c>
      <c r="M49" s="4">
        <v>0</v>
      </c>
      <c r="N49" s="1"/>
      <c r="O49" s="8"/>
      <c r="P49" s="1"/>
      <c r="Q49" s="1"/>
      <c r="R49" s="1"/>
      <c r="S49" s="1"/>
      <c r="T49" s="9" t="str">
        <f>HYPERLINK("https://my.zakupki.prom.ua/cabinet/purchases/state_purchase/view/26946564")</f>
        <v>https://my.zakupki.prom.ua/cabinet/purchases/state_purchase/view/26946564</v>
      </c>
      <c r="U49" s="1" t="s">
        <v>31</v>
      </c>
      <c r="V49" s="4">
        <v>0</v>
      </c>
      <c r="W49" s="1"/>
      <c r="X49" s="1"/>
      <c r="Y49" s="1"/>
      <c r="Z49" s="1"/>
      <c r="AA49" s="1"/>
      <c r="AB49" s="1"/>
      <c r="AC49" s="1"/>
      <c r="AD49" s="1"/>
    </row>
    <row r="50" spans="1:30" ht="63.75">
      <c r="A50" s="4">
        <v>46</v>
      </c>
      <c r="B50" s="1" t="s">
        <v>232</v>
      </c>
      <c r="C50" s="5" t="s">
        <v>233</v>
      </c>
      <c r="D50" s="1" t="s">
        <v>234</v>
      </c>
      <c r="E50" s="1" t="s">
        <v>38</v>
      </c>
      <c r="F50" s="6">
        <v>44344</v>
      </c>
      <c r="G50" s="1"/>
      <c r="H50" s="6">
        <v>44344</v>
      </c>
      <c r="I50" s="4">
        <v>1</v>
      </c>
      <c r="J50" s="7">
        <v>1</v>
      </c>
      <c r="K50" s="7">
        <v>344.29</v>
      </c>
      <c r="L50" s="7">
        <v>344.29</v>
      </c>
      <c r="M50" s="7">
        <v>344.29</v>
      </c>
      <c r="N50" s="7">
        <v>344.29</v>
      </c>
      <c r="O50" s="8" t="s">
        <v>79</v>
      </c>
      <c r="P50" s="7">
        <v>0</v>
      </c>
      <c r="Q50" s="7">
        <v>0</v>
      </c>
      <c r="R50" s="1" t="s">
        <v>79</v>
      </c>
      <c r="S50" s="1" t="s">
        <v>80</v>
      </c>
      <c r="T50" s="9" t="str">
        <f>HYPERLINK("https://my.zakupki.prom.ua/cabinet/purchases/state_purchase/view/26972517")</f>
        <v>https://my.zakupki.prom.ua/cabinet/purchases/state_purchase/view/26972517</v>
      </c>
      <c r="U50" s="1" t="s">
        <v>34</v>
      </c>
      <c r="V50" s="4">
        <v>0</v>
      </c>
      <c r="W50" s="1"/>
      <c r="X50" s="1" t="s">
        <v>235</v>
      </c>
      <c r="Y50" s="7">
        <v>344.29</v>
      </c>
      <c r="Z50" s="1" t="s">
        <v>35</v>
      </c>
      <c r="AA50" s="1" t="s">
        <v>36</v>
      </c>
      <c r="AB50" s="1"/>
      <c r="AC50" s="1"/>
      <c r="AD50" s="1"/>
    </row>
    <row r="51" spans="1:30" ht="38.25">
      <c r="A51" s="4">
        <v>47</v>
      </c>
      <c r="B51" s="1" t="s">
        <v>236</v>
      </c>
      <c r="C51" s="5" t="s">
        <v>237</v>
      </c>
      <c r="D51" s="1" t="s">
        <v>182</v>
      </c>
      <c r="E51" s="1" t="s">
        <v>38</v>
      </c>
      <c r="F51" s="6">
        <v>44371</v>
      </c>
      <c r="G51" s="1"/>
      <c r="H51" s="6">
        <v>44371</v>
      </c>
      <c r="I51" s="4">
        <v>1</v>
      </c>
      <c r="J51" s="7">
        <v>120</v>
      </c>
      <c r="K51" s="7">
        <v>1482</v>
      </c>
      <c r="L51" s="7">
        <v>12.35</v>
      </c>
      <c r="M51" s="7">
        <v>1482</v>
      </c>
      <c r="N51" s="7">
        <v>12.35</v>
      </c>
      <c r="O51" s="8" t="s">
        <v>183</v>
      </c>
      <c r="P51" s="7">
        <v>0</v>
      </c>
      <c r="Q51" s="7">
        <v>0</v>
      </c>
      <c r="R51" s="1" t="s">
        <v>183</v>
      </c>
      <c r="S51" s="1" t="s">
        <v>184</v>
      </c>
      <c r="T51" s="9" t="str">
        <f>HYPERLINK("https://my.zakupki.prom.ua/cabinet/purchases/state_purchase/view/27742092")</f>
        <v>https://my.zakupki.prom.ua/cabinet/purchases/state_purchase/view/27742092</v>
      </c>
      <c r="U51" s="1" t="s">
        <v>34</v>
      </c>
      <c r="V51" s="4">
        <v>0</v>
      </c>
      <c r="W51" s="1"/>
      <c r="X51" s="1" t="s">
        <v>238</v>
      </c>
      <c r="Y51" s="7">
        <v>1482</v>
      </c>
      <c r="Z51" s="1" t="s">
        <v>35</v>
      </c>
      <c r="AA51" s="1" t="s">
        <v>36</v>
      </c>
      <c r="AB51" s="1"/>
      <c r="AC51" s="1"/>
      <c r="AD51" s="1"/>
    </row>
    <row r="52" spans="1:30" ht="38.25">
      <c r="A52" s="4">
        <v>48</v>
      </c>
      <c r="B52" s="1" t="s">
        <v>239</v>
      </c>
      <c r="C52" s="5" t="s">
        <v>240</v>
      </c>
      <c r="D52" s="1" t="s">
        <v>153</v>
      </c>
      <c r="E52" s="1" t="s">
        <v>38</v>
      </c>
      <c r="F52" s="6">
        <v>44377</v>
      </c>
      <c r="G52" s="1"/>
      <c r="H52" s="6">
        <v>44377</v>
      </c>
      <c r="I52" s="4">
        <v>1</v>
      </c>
      <c r="J52" s="7">
        <v>47</v>
      </c>
      <c r="K52" s="7">
        <v>670</v>
      </c>
      <c r="L52" s="7">
        <v>14.25531914893617</v>
      </c>
      <c r="M52" s="7">
        <v>670</v>
      </c>
      <c r="N52" s="7">
        <v>14.25531914893617</v>
      </c>
      <c r="O52" s="8" t="s">
        <v>154</v>
      </c>
      <c r="P52" s="7">
        <v>0</v>
      </c>
      <c r="Q52" s="7">
        <v>0</v>
      </c>
      <c r="R52" s="1" t="s">
        <v>154</v>
      </c>
      <c r="S52" s="1" t="s">
        <v>75</v>
      </c>
      <c r="T52" s="9" t="str">
        <f>HYPERLINK("https://my.zakupki.prom.ua/cabinet/purchases/state_purchase/view/27858687")</f>
        <v>https://my.zakupki.prom.ua/cabinet/purchases/state_purchase/view/27858687</v>
      </c>
      <c r="U52" s="1" t="s">
        <v>34</v>
      </c>
      <c r="V52" s="4">
        <v>0</v>
      </c>
      <c r="W52" s="1"/>
      <c r="X52" s="1" t="s">
        <v>39</v>
      </c>
      <c r="Y52" s="7">
        <v>670</v>
      </c>
      <c r="Z52" s="1" t="s">
        <v>35</v>
      </c>
      <c r="AA52" s="1" t="s">
        <v>36</v>
      </c>
      <c r="AB52" s="1"/>
      <c r="AC52" s="1"/>
      <c r="AD52" s="1"/>
    </row>
    <row r="53" spans="1:30" ht="38.25">
      <c r="A53" s="4">
        <v>49</v>
      </c>
      <c r="B53" s="1" t="s">
        <v>241</v>
      </c>
      <c r="C53" s="5" t="s">
        <v>242</v>
      </c>
      <c r="D53" s="1" t="s">
        <v>58</v>
      </c>
      <c r="E53" s="1" t="s">
        <v>38</v>
      </c>
      <c r="F53" s="6">
        <v>44379</v>
      </c>
      <c r="G53" s="1"/>
      <c r="H53" s="6">
        <v>44379</v>
      </c>
      <c r="I53" s="4">
        <v>1</v>
      </c>
      <c r="J53" s="7">
        <v>1</v>
      </c>
      <c r="K53" s="7">
        <v>9827.4</v>
      </c>
      <c r="L53" s="7">
        <v>9827.4</v>
      </c>
      <c r="M53" s="7">
        <v>9827.4</v>
      </c>
      <c r="N53" s="7">
        <v>9827.4</v>
      </c>
      <c r="O53" s="8" t="s">
        <v>85</v>
      </c>
      <c r="P53" s="7">
        <v>0</v>
      </c>
      <c r="Q53" s="7">
        <v>0</v>
      </c>
      <c r="R53" s="1" t="s">
        <v>85</v>
      </c>
      <c r="S53" s="1" t="s">
        <v>53</v>
      </c>
      <c r="T53" s="9" t="str">
        <f>HYPERLINK("https://my.zakupki.prom.ua/cabinet/purchases/state_purchase/view/27919137")</f>
        <v>https://my.zakupki.prom.ua/cabinet/purchases/state_purchase/view/27919137</v>
      </c>
      <c r="U53" s="1" t="s">
        <v>34</v>
      </c>
      <c r="V53" s="4">
        <v>0</v>
      </c>
      <c r="W53" s="1"/>
      <c r="X53" s="1" t="s">
        <v>243</v>
      </c>
      <c r="Y53" s="7">
        <v>9827.4</v>
      </c>
      <c r="Z53" s="1" t="s">
        <v>35</v>
      </c>
      <c r="AA53" s="1" t="s">
        <v>36</v>
      </c>
      <c r="AB53" s="1"/>
      <c r="AC53" s="1"/>
      <c r="AD53" s="1"/>
    </row>
    <row r="54" spans="1:30" ht="38.25">
      <c r="A54" s="4">
        <v>50</v>
      </c>
      <c r="B54" s="1" t="s">
        <v>244</v>
      </c>
      <c r="C54" s="5" t="s">
        <v>245</v>
      </c>
      <c r="D54" s="1" t="s">
        <v>246</v>
      </c>
      <c r="E54" s="1" t="s">
        <v>38</v>
      </c>
      <c r="F54" s="6">
        <v>44384</v>
      </c>
      <c r="G54" s="1"/>
      <c r="H54" s="6">
        <v>44384</v>
      </c>
      <c r="I54" s="4">
        <v>1</v>
      </c>
      <c r="J54" s="7">
        <v>263</v>
      </c>
      <c r="K54" s="7">
        <v>9498.3799999999992</v>
      </c>
      <c r="L54" s="7">
        <v>36.115513307984791</v>
      </c>
      <c r="M54" s="7">
        <v>9498.3799999999992</v>
      </c>
      <c r="N54" s="7">
        <v>36.115513307984791</v>
      </c>
      <c r="O54" s="8" t="s">
        <v>188</v>
      </c>
      <c r="P54" s="7">
        <v>0</v>
      </c>
      <c r="Q54" s="7">
        <v>0</v>
      </c>
      <c r="R54" s="1" t="s">
        <v>188</v>
      </c>
      <c r="S54" s="1" t="s">
        <v>189</v>
      </c>
      <c r="T54" s="9" t="str">
        <f>HYPERLINK("https://my.zakupki.prom.ua/cabinet/purchases/state_purchase/view/28036414")</f>
        <v>https://my.zakupki.prom.ua/cabinet/purchases/state_purchase/view/28036414</v>
      </c>
      <c r="U54" s="1" t="s">
        <v>34</v>
      </c>
      <c r="V54" s="4">
        <v>0</v>
      </c>
      <c r="W54" s="1"/>
      <c r="X54" s="1" t="s">
        <v>45</v>
      </c>
      <c r="Y54" s="7">
        <v>9498.3799999999992</v>
      </c>
      <c r="Z54" s="1" t="s">
        <v>35</v>
      </c>
      <c r="AA54" s="1" t="s">
        <v>36</v>
      </c>
      <c r="AB54" s="1"/>
      <c r="AC54" s="1"/>
      <c r="AD54" s="1"/>
    </row>
    <row r="55" spans="1:30" ht="38.25">
      <c r="A55" s="4">
        <v>51</v>
      </c>
      <c r="B55" s="1" t="s">
        <v>247</v>
      </c>
      <c r="C55" s="5" t="s">
        <v>248</v>
      </c>
      <c r="D55" s="1" t="s">
        <v>249</v>
      </c>
      <c r="E55" s="1" t="s">
        <v>38</v>
      </c>
      <c r="F55" s="6">
        <v>44396</v>
      </c>
      <c r="G55" s="1"/>
      <c r="H55" s="6">
        <v>44396</v>
      </c>
      <c r="I55" s="4">
        <v>1</v>
      </c>
      <c r="J55" s="7">
        <v>150</v>
      </c>
      <c r="K55" s="7">
        <v>2279</v>
      </c>
      <c r="L55" s="7">
        <v>15.193333333333333</v>
      </c>
      <c r="M55" s="7">
        <v>2279</v>
      </c>
      <c r="N55" s="7">
        <v>15.193333333333333</v>
      </c>
      <c r="O55" s="8" t="s">
        <v>149</v>
      </c>
      <c r="P55" s="7">
        <v>0</v>
      </c>
      <c r="Q55" s="7">
        <v>0</v>
      </c>
      <c r="R55" s="1" t="s">
        <v>149</v>
      </c>
      <c r="S55" s="1" t="s">
        <v>56</v>
      </c>
      <c r="T55" s="9" t="str">
        <f>HYPERLINK("https://my.zakupki.prom.ua/cabinet/purchases/state_purchase/view/28320195")</f>
        <v>https://my.zakupki.prom.ua/cabinet/purchases/state_purchase/view/28320195</v>
      </c>
      <c r="U55" s="1" t="s">
        <v>34</v>
      </c>
      <c r="V55" s="4">
        <v>0</v>
      </c>
      <c r="W55" s="1"/>
      <c r="X55" s="1" t="s">
        <v>39</v>
      </c>
      <c r="Y55" s="7">
        <v>2279</v>
      </c>
      <c r="Z55" s="1" t="s">
        <v>35</v>
      </c>
      <c r="AA55" s="1" t="s">
        <v>36</v>
      </c>
      <c r="AB55" s="1"/>
      <c r="AC55" s="1"/>
      <c r="AD55" s="1"/>
    </row>
    <row r="56" spans="1:30" ht="51">
      <c r="A56" s="4">
        <v>52</v>
      </c>
      <c r="B56" s="1" t="s">
        <v>250</v>
      </c>
      <c r="C56" s="5" t="s">
        <v>251</v>
      </c>
      <c r="D56" s="1" t="s">
        <v>252</v>
      </c>
      <c r="E56" s="1" t="s">
        <v>38</v>
      </c>
      <c r="F56" s="6">
        <v>44460</v>
      </c>
      <c r="G56" s="1"/>
      <c r="H56" s="6">
        <v>44460</v>
      </c>
      <c r="I56" s="4">
        <v>1</v>
      </c>
      <c r="J56" s="7">
        <v>1</v>
      </c>
      <c r="K56" s="7">
        <v>2999</v>
      </c>
      <c r="L56" s="7">
        <v>2999</v>
      </c>
      <c r="M56" s="7">
        <v>2999</v>
      </c>
      <c r="N56" s="7">
        <v>2999</v>
      </c>
      <c r="O56" s="8" t="s">
        <v>253</v>
      </c>
      <c r="P56" s="7">
        <v>0</v>
      </c>
      <c r="Q56" s="7">
        <v>0</v>
      </c>
      <c r="R56" s="1" t="s">
        <v>253</v>
      </c>
      <c r="S56" s="1" t="s">
        <v>254</v>
      </c>
      <c r="T56" s="9" t="str">
        <f>HYPERLINK("https://my.zakupki.prom.ua/cabinet/purchases/state_purchase/view/30043546")</f>
        <v>https://my.zakupki.prom.ua/cabinet/purchases/state_purchase/view/30043546</v>
      </c>
      <c r="U56" s="1" t="s">
        <v>34</v>
      </c>
      <c r="V56" s="4">
        <v>0</v>
      </c>
      <c r="W56" s="1"/>
      <c r="X56" s="1" t="s">
        <v>39</v>
      </c>
      <c r="Y56" s="7">
        <v>2999</v>
      </c>
      <c r="Z56" s="1" t="s">
        <v>35</v>
      </c>
      <c r="AA56" s="1" t="s">
        <v>36</v>
      </c>
      <c r="AB56" s="1"/>
      <c r="AC56" s="1"/>
      <c r="AD56" s="1"/>
    </row>
    <row r="57" spans="1:30" ht="38.25">
      <c r="A57" s="4">
        <v>53</v>
      </c>
      <c r="B57" s="1" t="s">
        <v>255</v>
      </c>
      <c r="C57" s="5" t="s">
        <v>256</v>
      </c>
      <c r="D57" s="1" t="s">
        <v>257</v>
      </c>
      <c r="E57" s="1" t="s">
        <v>38</v>
      </c>
      <c r="F57" s="6">
        <v>44460</v>
      </c>
      <c r="G57" s="1"/>
      <c r="H57" s="6">
        <v>44460</v>
      </c>
      <c r="I57" s="4">
        <v>1</v>
      </c>
      <c r="J57" s="7">
        <v>1</v>
      </c>
      <c r="K57" s="7">
        <v>601</v>
      </c>
      <c r="L57" s="7">
        <v>601</v>
      </c>
      <c r="M57" s="7">
        <v>601</v>
      </c>
      <c r="N57" s="7">
        <v>601</v>
      </c>
      <c r="O57" s="8" t="s">
        <v>253</v>
      </c>
      <c r="P57" s="7">
        <v>0</v>
      </c>
      <c r="Q57" s="7">
        <v>0</v>
      </c>
      <c r="R57" s="1" t="s">
        <v>253</v>
      </c>
      <c r="S57" s="1" t="s">
        <v>254</v>
      </c>
      <c r="T57" s="9" t="str">
        <f>HYPERLINK("https://my.zakupki.prom.ua/cabinet/purchases/state_purchase/view/30048837")</f>
        <v>https://my.zakupki.prom.ua/cabinet/purchases/state_purchase/view/30048837</v>
      </c>
      <c r="U57" s="1" t="s">
        <v>34</v>
      </c>
      <c r="V57" s="4">
        <v>0</v>
      </c>
      <c r="W57" s="1"/>
      <c r="X57" s="1" t="s">
        <v>62</v>
      </c>
      <c r="Y57" s="7">
        <v>601</v>
      </c>
      <c r="Z57" s="1" t="s">
        <v>35</v>
      </c>
      <c r="AA57" s="1" t="s">
        <v>36</v>
      </c>
      <c r="AB57" s="1"/>
      <c r="AC57" s="1"/>
      <c r="AD57" s="1"/>
    </row>
    <row r="58" spans="1:30" ht="76.5">
      <c r="A58" s="4">
        <v>54</v>
      </c>
      <c r="B58" s="1" t="s">
        <v>258</v>
      </c>
      <c r="C58" s="5" t="s">
        <v>259</v>
      </c>
      <c r="D58" s="1" t="s">
        <v>260</v>
      </c>
      <c r="E58" s="1" t="s">
        <v>38</v>
      </c>
      <c r="F58" s="6">
        <v>44468</v>
      </c>
      <c r="G58" s="1"/>
      <c r="H58" s="6">
        <v>44468</v>
      </c>
      <c r="I58" s="4">
        <v>1</v>
      </c>
      <c r="J58" s="7">
        <v>16</v>
      </c>
      <c r="K58" s="7">
        <v>2000</v>
      </c>
      <c r="L58" s="7">
        <v>125</v>
      </c>
      <c r="M58" s="7">
        <v>2000</v>
      </c>
      <c r="N58" s="7">
        <v>125</v>
      </c>
      <c r="O58" s="8" t="s">
        <v>72</v>
      </c>
      <c r="P58" s="7">
        <v>0</v>
      </c>
      <c r="Q58" s="7">
        <v>0</v>
      </c>
      <c r="R58" s="1" t="s">
        <v>72</v>
      </c>
      <c r="S58" s="1" t="s">
        <v>73</v>
      </c>
      <c r="T58" s="9" t="str">
        <f>HYPERLINK("https://my.zakupki.prom.ua/cabinet/purchases/state_purchase/view/30328075")</f>
        <v>https://my.zakupki.prom.ua/cabinet/purchases/state_purchase/view/30328075</v>
      </c>
      <c r="U58" s="1" t="s">
        <v>34</v>
      </c>
      <c r="V58" s="4">
        <v>0</v>
      </c>
      <c r="W58" s="1"/>
      <c r="X58" s="1" t="s">
        <v>39</v>
      </c>
      <c r="Y58" s="7">
        <v>2000</v>
      </c>
      <c r="Z58" s="1" t="s">
        <v>35</v>
      </c>
      <c r="AA58" s="1" t="s">
        <v>36</v>
      </c>
      <c r="AB58" s="1"/>
      <c r="AC58" s="1"/>
      <c r="AD58" s="1"/>
    </row>
    <row r="59" spans="1:30" ht="38.25">
      <c r="A59" s="4">
        <v>55</v>
      </c>
      <c r="B59" s="1" t="s">
        <v>261</v>
      </c>
      <c r="C59" s="5" t="s">
        <v>262</v>
      </c>
      <c r="D59" s="1" t="s">
        <v>46</v>
      </c>
      <c r="E59" s="1" t="s">
        <v>38</v>
      </c>
      <c r="F59" s="6">
        <v>44470</v>
      </c>
      <c r="G59" s="1"/>
      <c r="H59" s="6">
        <v>44470</v>
      </c>
      <c r="I59" s="4">
        <v>1</v>
      </c>
      <c r="J59" s="7">
        <v>49</v>
      </c>
      <c r="K59" s="7">
        <v>1705.2</v>
      </c>
      <c r="L59" s="7">
        <v>34.799999999999997</v>
      </c>
      <c r="M59" s="7">
        <v>1705.2</v>
      </c>
      <c r="N59" s="7">
        <v>34.799999999999997</v>
      </c>
      <c r="O59" s="8" t="s">
        <v>263</v>
      </c>
      <c r="P59" s="7">
        <v>0</v>
      </c>
      <c r="Q59" s="7">
        <v>0</v>
      </c>
      <c r="R59" s="1" t="s">
        <v>263</v>
      </c>
      <c r="S59" s="1" t="s">
        <v>41</v>
      </c>
      <c r="T59" s="9" t="str">
        <f>HYPERLINK("https://my.zakupki.prom.ua/cabinet/purchases/state_purchase/view/30394825")</f>
        <v>https://my.zakupki.prom.ua/cabinet/purchases/state_purchase/view/30394825</v>
      </c>
      <c r="U59" s="1" t="s">
        <v>34</v>
      </c>
      <c r="V59" s="4">
        <v>0</v>
      </c>
      <c r="W59" s="1"/>
      <c r="X59" s="1" t="s">
        <v>264</v>
      </c>
      <c r="Y59" s="7">
        <v>1705.2</v>
      </c>
      <c r="Z59" s="1" t="s">
        <v>35</v>
      </c>
      <c r="AA59" s="1" t="s">
        <v>36</v>
      </c>
      <c r="AB59" s="1"/>
      <c r="AC59" s="1"/>
      <c r="AD59" s="1"/>
    </row>
    <row r="60" spans="1:30" ht="38.25">
      <c r="A60" s="4">
        <v>56</v>
      </c>
      <c r="B60" s="1" t="s">
        <v>265</v>
      </c>
      <c r="C60" s="5" t="s">
        <v>266</v>
      </c>
      <c r="D60" s="1" t="s">
        <v>46</v>
      </c>
      <c r="E60" s="1" t="s">
        <v>38</v>
      </c>
      <c r="F60" s="6">
        <v>44470</v>
      </c>
      <c r="G60" s="1"/>
      <c r="H60" s="6">
        <v>44470</v>
      </c>
      <c r="I60" s="4">
        <v>1</v>
      </c>
      <c r="J60" s="7">
        <v>938</v>
      </c>
      <c r="K60" s="7">
        <v>562.79999999999995</v>
      </c>
      <c r="L60" s="7">
        <v>0.6</v>
      </c>
      <c r="M60" s="7">
        <v>562.79999999999995</v>
      </c>
      <c r="N60" s="7">
        <v>0.6</v>
      </c>
      <c r="O60" s="8" t="s">
        <v>263</v>
      </c>
      <c r="P60" s="7">
        <v>0</v>
      </c>
      <c r="Q60" s="7">
        <v>0</v>
      </c>
      <c r="R60" s="1" t="s">
        <v>263</v>
      </c>
      <c r="S60" s="1" t="s">
        <v>41</v>
      </c>
      <c r="T60" s="9" t="str">
        <f>HYPERLINK("https://my.zakupki.prom.ua/cabinet/purchases/state_purchase/view/30397888")</f>
        <v>https://my.zakupki.prom.ua/cabinet/purchases/state_purchase/view/30397888</v>
      </c>
      <c r="U60" s="1" t="s">
        <v>34</v>
      </c>
      <c r="V60" s="4">
        <v>0</v>
      </c>
      <c r="W60" s="1"/>
      <c r="X60" s="1" t="s">
        <v>62</v>
      </c>
      <c r="Y60" s="7">
        <v>562.79999999999995</v>
      </c>
      <c r="Z60" s="1" t="s">
        <v>35</v>
      </c>
      <c r="AA60" s="1" t="s">
        <v>36</v>
      </c>
      <c r="AB60" s="1"/>
      <c r="AC60" s="1"/>
      <c r="AD60" s="1"/>
    </row>
    <row r="61" spans="1:30" ht="38.25">
      <c r="A61" s="4">
        <v>57</v>
      </c>
      <c r="B61" s="1" t="s">
        <v>267</v>
      </c>
      <c r="C61" s="5" t="s">
        <v>268</v>
      </c>
      <c r="D61" s="1" t="s">
        <v>59</v>
      </c>
      <c r="E61" s="1" t="s">
        <v>38</v>
      </c>
      <c r="F61" s="6">
        <v>44474</v>
      </c>
      <c r="G61" s="1"/>
      <c r="H61" s="6">
        <v>44474</v>
      </c>
      <c r="I61" s="4">
        <v>1</v>
      </c>
      <c r="J61" s="7">
        <v>1</v>
      </c>
      <c r="K61" s="7">
        <v>1140</v>
      </c>
      <c r="L61" s="7">
        <v>1140</v>
      </c>
      <c r="M61" s="7">
        <v>1140</v>
      </c>
      <c r="N61" s="7">
        <v>1140</v>
      </c>
      <c r="O61" s="8" t="s">
        <v>83</v>
      </c>
      <c r="P61" s="7">
        <v>0</v>
      </c>
      <c r="Q61" s="7">
        <v>0</v>
      </c>
      <c r="R61" s="1" t="s">
        <v>83</v>
      </c>
      <c r="S61" s="1" t="s">
        <v>60</v>
      </c>
      <c r="T61" s="9" t="str">
        <f>HYPERLINK("https://my.zakupki.prom.ua/cabinet/purchases/state_purchase/view/30485014")</f>
        <v>https://my.zakupki.prom.ua/cabinet/purchases/state_purchase/view/30485014</v>
      </c>
      <c r="U61" s="1" t="s">
        <v>34</v>
      </c>
      <c r="V61" s="4">
        <v>0</v>
      </c>
      <c r="W61" s="1"/>
      <c r="X61" s="1" t="s">
        <v>269</v>
      </c>
      <c r="Y61" s="7">
        <v>1140</v>
      </c>
      <c r="Z61" s="1" t="s">
        <v>35</v>
      </c>
      <c r="AA61" s="1" t="s">
        <v>36</v>
      </c>
      <c r="AB61" s="1"/>
      <c r="AC61" s="1"/>
      <c r="AD61" s="1"/>
    </row>
    <row r="62" spans="1:30" ht="63.75">
      <c r="A62" s="4">
        <v>58</v>
      </c>
      <c r="B62" s="1" t="s">
        <v>270</v>
      </c>
      <c r="C62" s="5" t="s">
        <v>271</v>
      </c>
      <c r="D62" s="1" t="s">
        <v>64</v>
      </c>
      <c r="E62" s="1" t="s">
        <v>38</v>
      </c>
      <c r="F62" s="6">
        <v>44497</v>
      </c>
      <c r="G62" s="1"/>
      <c r="H62" s="6">
        <v>44497</v>
      </c>
      <c r="I62" s="4">
        <v>1</v>
      </c>
      <c r="J62" s="7">
        <v>1</v>
      </c>
      <c r="K62" s="7">
        <v>11070</v>
      </c>
      <c r="L62" s="7">
        <v>11070</v>
      </c>
      <c r="M62" s="7">
        <v>11070</v>
      </c>
      <c r="N62" s="7">
        <v>11070</v>
      </c>
      <c r="O62" s="8" t="s">
        <v>272</v>
      </c>
      <c r="P62" s="7">
        <v>0</v>
      </c>
      <c r="Q62" s="7">
        <v>0</v>
      </c>
      <c r="R62" s="1" t="s">
        <v>272</v>
      </c>
      <c r="S62" s="1" t="s">
        <v>273</v>
      </c>
      <c r="T62" s="9" t="str">
        <f>HYPERLINK("https://my.zakupki.prom.ua/cabinet/purchases/state_purchase/view/31209163")</f>
        <v>https://my.zakupki.prom.ua/cabinet/purchases/state_purchase/view/31209163</v>
      </c>
      <c r="U62" s="1" t="s">
        <v>34</v>
      </c>
      <c r="V62" s="4">
        <v>0</v>
      </c>
      <c r="W62" s="1"/>
      <c r="X62" s="1" t="s">
        <v>39</v>
      </c>
      <c r="Y62" s="7">
        <v>11070</v>
      </c>
      <c r="Z62" s="1" t="s">
        <v>35</v>
      </c>
      <c r="AA62" s="1" t="s">
        <v>36</v>
      </c>
      <c r="AB62" s="1"/>
      <c r="AC62" s="1"/>
      <c r="AD62" s="1"/>
    </row>
    <row r="63" spans="1:30" ht="51">
      <c r="A63" s="4">
        <v>59</v>
      </c>
      <c r="B63" s="1" t="s">
        <v>274</v>
      </c>
      <c r="C63" s="5" t="s">
        <v>275</v>
      </c>
      <c r="D63" s="1" t="s">
        <v>276</v>
      </c>
      <c r="E63" s="1" t="s">
        <v>30</v>
      </c>
      <c r="F63" s="6">
        <v>44403</v>
      </c>
      <c r="G63" s="6">
        <v>44413</v>
      </c>
      <c r="H63" s="6">
        <v>44438</v>
      </c>
      <c r="I63" s="4">
        <v>1</v>
      </c>
      <c r="J63" s="7">
        <v>1</v>
      </c>
      <c r="K63" s="7">
        <v>30000</v>
      </c>
      <c r="L63" s="7">
        <v>30000</v>
      </c>
      <c r="M63" s="7">
        <v>29985.81</v>
      </c>
      <c r="N63" s="7">
        <v>29985.81</v>
      </c>
      <c r="O63" s="8" t="s">
        <v>277</v>
      </c>
      <c r="P63" s="7">
        <v>14.19</v>
      </c>
      <c r="Q63" s="7">
        <v>0.05</v>
      </c>
      <c r="R63" s="1" t="s">
        <v>277</v>
      </c>
      <c r="S63" s="1" t="s">
        <v>278</v>
      </c>
      <c r="T63" s="9" t="str">
        <f>HYPERLINK("https://my.zakupki.prom.ua/cabinet/purchases/state_purchase/view/28512172")</f>
        <v>https://my.zakupki.prom.ua/cabinet/purchases/state_purchase/view/28512172</v>
      </c>
      <c r="U63" s="1" t="s">
        <v>34</v>
      </c>
      <c r="V63" s="4">
        <v>0</v>
      </c>
      <c r="W63" s="1"/>
      <c r="X63" s="1" t="s">
        <v>39</v>
      </c>
      <c r="Y63" s="7">
        <v>29985.81</v>
      </c>
      <c r="Z63" s="1" t="s">
        <v>35</v>
      </c>
      <c r="AA63" s="1" t="s">
        <v>36</v>
      </c>
      <c r="AB63" s="1"/>
      <c r="AC63" s="1"/>
      <c r="AD63" s="1" t="s">
        <v>279</v>
      </c>
    </row>
    <row r="64" spans="1:30" ht="51">
      <c r="A64" s="4">
        <v>60</v>
      </c>
      <c r="B64" s="1" t="s">
        <v>280</v>
      </c>
      <c r="C64" s="5" t="s">
        <v>281</v>
      </c>
      <c r="D64" s="1" t="s">
        <v>282</v>
      </c>
      <c r="E64" s="1" t="s">
        <v>30</v>
      </c>
      <c r="F64" s="6">
        <v>44349</v>
      </c>
      <c r="G64" s="6">
        <v>44365</v>
      </c>
      <c r="H64" s="6">
        <v>44491</v>
      </c>
      <c r="I64" s="4">
        <v>2</v>
      </c>
      <c r="J64" s="7">
        <v>1</v>
      </c>
      <c r="K64" s="7">
        <v>32000</v>
      </c>
      <c r="L64" s="7">
        <v>32000</v>
      </c>
      <c r="M64" s="7">
        <v>15000</v>
      </c>
      <c r="N64" s="7">
        <v>15000</v>
      </c>
      <c r="O64" s="8" t="s">
        <v>283</v>
      </c>
      <c r="P64" s="7">
        <v>17000</v>
      </c>
      <c r="Q64" s="7">
        <v>53.12</v>
      </c>
      <c r="R64" s="1" t="s">
        <v>283</v>
      </c>
      <c r="S64" s="1" t="s">
        <v>284</v>
      </c>
      <c r="T64" s="9" t="str">
        <f>HYPERLINK("https://my.zakupki.prom.ua/cabinet/purchases/state_purchase/view/27102981")</f>
        <v>https://my.zakupki.prom.ua/cabinet/purchases/state_purchase/view/27102981</v>
      </c>
      <c r="U64" s="1" t="s">
        <v>34</v>
      </c>
      <c r="V64" s="4">
        <v>0</v>
      </c>
      <c r="W64" s="1"/>
      <c r="X64" s="1" t="s">
        <v>39</v>
      </c>
      <c r="Y64" s="7">
        <v>15000</v>
      </c>
      <c r="Z64" s="1" t="s">
        <v>35</v>
      </c>
      <c r="AA64" s="1" t="s">
        <v>36</v>
      </c>
      <c r="AB64" s="1"/>
      <c r="AC64" s="1"/>
      <c r="AD64" s="1" t="s">
        <v>285</v>
      </c>
    </row>
    <row r="65" spans="1:30" ht="51">
      <c r="A65" s="4">
        <v>61</v>
      </c>
      <c r="B65" s="1" t="s">
        <v>286</v>
      </c>
      <c r="C65" s="5" t="s">
        <v>287</v>
      </c>
      <c r="D65" s="1" t="s">
        <v>288</v>
      </c>
      <c r="E65" s="1" t="s">
        <v>30</v>
      </c>
      <c r="F65" s="6">
        <v>44295</v>
      </c>
      <c r="G65" s="6">
        <v>44306</v>
      </c>
      <c r="H65" s="6">
        <v>44357</v>
      </c>
      <c r="I65" s="4">
        <v>1</v>
      </c>
      <c r="J65" s="7">
        <v>42</v>
      </c>
      <c r="K65" s="7">
        <v>6000</v>
      </c>
      <c r="L65" s="7">
        <v>142.85714285714286</v>
      </c>
      <c r="M65" s="7">
        <v>5890</v>
      </c>
      <c r="N65" s="7">
        <v>140.23809523809524</v>
      </c>
      <c r="O65" s="8" t="s">
        <v>289</v>
      </c>
      <c r="P65" s="7">
        <v>110</v>
      </c>
      <c r="Q65" s="7">
        <v>1.83</v>
      </c>
      <c r="R65" s="1" t="s">
        <v>289</v>
      </c>
      <c r="S65" s="1" t="s">
        <v>290</v>
      </c>
      <c r="T65" s="9" t="str">
        <f>HYPERLINK("https://my.zakupki.prom.ua/cabinet/purchases/state_purchase/view/25689305")</f>
        <v>https://my.zakupki.prom.ua/cabinet/purchases/state_purchase/view/25689305</v>
      </c>
      <c r="U65" s="1" t="s">
        <v>34</v>
      </c>
      <c r="V65" s="4">
        <v>0</v>
      </c>
      <c r="W65" s="1"/>
      <c r="X65" s="1" t="s">
        <v>39</v>
      </c>
      <c r="Y65" s="7">
        <v>5890</v>
      </c>
      <c r="Z65" s="1" t="s">
        <v>35</v>
      </c>
      <c r="AA65" s="1" t="s">
        <v>36</v>
      </c>
      <c r="AB65" s="1"/>
      <c r="AC65" s="1"/>
      <c r="AD65" s="1" t="s">
        <v>291</v>
      </c>
    </row>
    <row r="66" spans="1:30" ht="38.25">
      <c r="A66" s="4">
        <v>62</v>
      </c>
      <c r="B66" s="1" t="s">
        <v>292</v>
      </c>
      <c r="C66" s="5" t="s">
        <v>293</v>
      </c>
      <c r="D66" s="1" t="s">
        <v>294</v>
      </c>
      <c r="E66" s="1" t="s">
        <v>30</v>
      </c>
      <c r="F66" s="6">
        <v>44273</v>
      </c>
      <c r="G66" s="6">
        <v>44286</v>
      </c>
      <c r="H66" s="6">
        <v>44307</v>
      </c>
      <c r="I66" s="4">
        <v>1</v>
      </c>
      <c r="J66" s="7">
        <v>100</v>
      </c>
      <c r="K66" s="7">
        <v>32000</v>
      </c>
      <c r="L66" s="7">
        <v>320</v>
      </c>
      <c r="M66" s="7">
        <v>31795</v>
      </c>
      <c r="N66" s="7">
        <v>317.95</v>
      </c>
      <c r="O66" s="8" t="s">
        <v>295</v>
      </c>
      <c r="P66" s="7">
        <v>205</v>
      </c>
      <c r="Q66" s="7">
        <v>0.64</v>
      </c>
      <c r="R66" s="1" t="s">
        <v>295</v>
      </c>
      <c r="S66" s="1" t="s">
        <v>296</v>
      </c>
      <c r="T66" s="9" t="str">
        <f>HYPERLINK("https://my.zakupki.prom.ua/cabinet/purchases/state_purchase/view/25031891")</f>
        <v>https://my.zakupki.prom.ua/cabinet/purchases/state_purchase/view/25031891</v>
      </c>
      <c r="U66" s="1" t="s">
        <v>68</v>
      </c>
      <c r="V66" s="4">
        <v>0</v>
      </c>
      <c r="W66" s="1" t="s">
        <v>297</v>
      </c>
      <c r="X66" s="1"/>
      <c r="Y66" s="1"/>
      <c r="Z66" s="1"/>
      <c r="AA66" s="1"/>
      <c r="AB66" s="1"/>
      <c r="AC66" s="1"/>
      <c r="AD66" s="1" t="s">
        <v>298</v>
      </c>
    </row>
    <row r="67" spans="1:30" ht="51">
      <c r="A67" s="4">
        <v>63</v>
      </c>
      <c r="B67" s="1" t="s">
        <v>299</v>
      </c>
      <c r="C67" s="5" t="s">
        <v>300</v>
      </c>
      <c r="D67" s="1" t="s">
        <v>288</v>
      </c>
      <c r="E67" s="1" t="s">
        <v>30</v>
      </c>
      <c r="F67" s="6">
        <v>44264</v>
      </c>
      <c r="G67" s="6">
        <v>44274</v>
      </c>
      <c r="H67" s="6">
        <v>44294</v>
      </c>
      <c r="I67" s="4">
        <v>1</v>
      </c>
      <c r="J67" s="7">
        <v>40</v>
      </c>
      <c r="K67" s="7">
        <v>6000</v>
      </c>
      <c r="L67" s="7">
        <v>150</v>
      </c>
      <c r="M67" s="7">
        <v>5728</v>
      </c>
      <c r="N67" s="7">
        <v>143.19999999999999</v>
      </c>
      <c r="O67" s="8" t="s">
        <v>289</v>
      </c>
      <c r="P67" s="7">
        <v>272</v>
      </c>
      <c r="Q67" s="7">
        <v>4.53</v>
      </c>
      <c r="R67" s="1" t="s">
        <v>289</v>
      </c>
      <c r="S67" s="1" t="s">
        <v>290</v>
      </c>
      <c r="T67" s="9" t="str">
        <f>HYPERLINK("https://my.zakupki.prom.ua/cabinet/purchases/state_purchase/view/24698870")</f>
        <v>https://my.zakupki.prom.ua/cabinet/purchases/state_purchase/view/24698870</v>
      </c>
      <c r="U67" s="1" t="s">
        <v>68</v>
      </c>
      <c r="V67" s="4">
        <v>0</v>
      </c>
      <c r="W67" s="1" t="s">
        <v>297</v>
      </c>
      <c r="X67" s="1"/>
      <c r="Y67" s="1"/>
      <c r="Z67" s="1"/>
      <c r="AA67" s="1"/>
      <c r="AB67" s="1"/>
      <c r="AC67" s="1"/>
      <c r="AD67" s="1" t="s">
        <v>291</v>
      </c>
    </row>
    <row r="68" spans="1:30" ht="38.25">
      <c r="A68" s="4">
        <v>64</v>
      </c>
      <c r="B68" s="1" t="s">
        <v>301</v>
      </c>
      <c r="C68" s="5" t="s">
        <v>214</v>
      </c>
      <c r="D68" s="1" t="s">
        <v>215</v>
      </c>
      <c r="E68" s="1" t="s">
        <v>30</v>
      </c>
      <c r="F68" s="6">
        <v>44259</v>
      </c>
      <c r="G68" s="6">
        <v>44273</v>
      </c>
      <c r="H68" s="6">
        <v>44307</v>
      </c>
      <c r="I68" s="4">
        <v>4</v>
      </c>
      <c r="J68" s="7">
        <v>320</v>
      </c>
      <c r="K68" s="7">
        <v>12000</v>
      </c>
      <c r="L68" s="7">
        <v>37.5</v>
      </c>
      <c r="M68" s="7">
        <v>6756</v>
      </c>
      <c r="N68" s="7">
        <v>21.112500000000001</v>
      </c>
      <c r="O68" s="8" t="s">
        <v>302</v>
      </c>
      <c r="P68" s="7">
        <v>5244</v>
      </c>
      <c r="Q68" s="7">
        <v>43.7</v>
      </c>
      <c r="R68" s="1" t="s">
        <v>302</v>
      </c>
      <c r="S68" s="1" t="s">
        <v>303</v>
      </c>
      <c r="T68" s="9" t="str">
        <f>HYPERLINK("https://my.zakupki.prom.ua/cabinet/purchases/state_purchase/view/24600779")</f>
        <v>https://my.zakupki.prom.ua/cabinet/purchases/state_purchase/view/24600779</v>
      </c>
      <c r="U68" s="1" t="s">
        <v>34</v>
      </c>
      <c r="V68" s="4">
        <v>0</v>
      </c>
      <c r="W68" s="1"/>
      <c r="X68" s="1" t="s">
        <v>39</v>
      </c>
      <c r="Y68" s="7">
        <v>6756</v>
      </c>
      <c r="Z68" s="1" t="s">
        <v>35</v>
      </c>
      <c r="AA68" s="1" t="s">
        <v>36</v>
      </c>
      <c r="AB68" s="1"/>
      <c r="AC68" s="1"/>
      <c r="AD68" s="1" t="s">
        <v>304</v>
      </c>
    </row>
    <row r="69" spans="1:30" ht="38.25">
      <c r="A69" s="4">
        <v>65</v>
      </c>
      <c r="B69" s="1" t="s">
        <v>305</v>
      </c>
      <c r="C69" s="5" t="s">
        <v>306</v>
      </c>
      <c r="D69" s="1" t="s">
        <v>307</v>
      </c>
      <c r="E69" s="1" t="s">
        <v>30</v>
      </c>
      <c r="F69" s="6">
        <v>44251</v>
      </c>
      <c r="G69" s="6">
        <v>44267</v>
      </c>
      <c r="H69" s="6">
        <v>44293</v>
      </c>
      <c r="I69" s="4">
        <v>8</v>
      </c>
      <c r="J69" s="7">
        <v>1</v>
      </c>
      <c r="K69" s="7">
        <v>180000</v>
      </c>
      <c r="L69" s="7">
        <v>180000</v>
      </c>
      <c r="M69" s="7">
        <v>51000</v>
      </c>
      <c r="N69" s="7">
        <v>51000</v>
      </c>
      <c r="O69" s="8" t="s">
        <v>308</v>
      </c>
      <c r="P69" s="7">
        <v>129000</v>
      </c>
      <c r="Q69" s="7">
        <v>71.67</v>
      </c>
      <c r="R69" s="1" t="s">
        <v>308</v>
      </c>
      <c r="S69" s="1" t="s">
        <v>309</v>
      </c>
      <c r="T69" s="9" t="str">
        <f>HYPERLINK("https://my.zakupki.prom.ua/cabinet/purchases/state_purchase/view/24351317")</f>
        <v>https://my.zakupki.prom.ua/cabinet/purchases/state_purchase/view/24351317</v>
      </c>
      <c r="U69" s="1" t="s">
        <v>34</v>
      </c>
      <c r="V69" s="4">
        <v>0</v>
      </c>
      <c r="W69" s="1"/>
      <c r="X69" s="1" t="s">
        <v>39</v>
      </c>
      <c r="Y69" s="7">
        <v>51000</v>
      </c>
      <c r="Z69" s="1" t="s">
        <v>35</v>
      </c>
      <c r="AA69" s="1" t="s">
        <v>36</v>
      </c>
      <c r="AB69" s="1"/>
      <c r="AC69" s="1"/>
      <c r="AD69" s="1" t="s">
        <v>310</v>
      </c>
    </row>
    <row r="70" spans="1:30" ht="38.25">
      <c r="A70" s="4">
        <v>66</v>
      </c>
      <c r="B70" s="1" t="s">
        <v>311</v>
      </c>
      <c r="C70" s="5" t="s">
        <v>312</v>
      </c>
      <c r="D70" s="1" t="s">
        <v>313</v>
      </c>
      <c r="E70" s="1" t="s">
        <v>30</v>
      </c>
      <c r="F70" s="6">
        <v>44249</v>
      </c>
      <c r="G70" s="6">
        <v>44265</v>
      </c>
      <c r="H70" s="6">
        <v>44280</v>
      </c>
      <c r="I70" s="4">
        <v>3</v>
      </c>
      <c r="J70" s="7">
        <v>472</v>
      </c>
      <c r="K70" s="7">
        <v>9500</v>
      </c>
      <c r="L70" s="7">
        <v>20.127118644067796</v>
      </c>
      <c r="M70" s="7">
        <v>7434</v>
      </c>
      <c r="N70" s="7">
        <v>15.75</v>
      </c>
      <c r="O70" s="8" t="s">
        <v>314</v>
      </c>
      <c r="P70" s="7">
        <v>2066</v>
      </c>
      <c r="Q70" s="7">
        <v>21.75</v>
      </c>
      <c r="R70" s="1" t="s">
        <v>314</v>
      </c>
      <c r="S70" s="1" t="s">
        <v>315</v>
      </c>
      <c r="T70" s="9" t="str">
        <f>HYPERLINK("https://my.zakupki.prom.ua/cabinet/purchases/state_purchase/view/24256530")</f>
        <v>https://my.zakupki.prom.ua/cabinet/purchases/state_purchase/view/24256530</v>
      </c>
      <c r="U70" s="1" t="s">
        <v>34</v>
      </c>
      <c r="V70" s="4">
        <v>0</v>
      </c>
      <c r="W70" s="1"/>
      <c r="X70" s="1" t="s">
        <v>39</v>
      </c>
      <c r="Y70" s="7">
        <v>7434</v>
      </c>
      <c r="Z70" s="1" t="s">
        <v>35</v>
      </c>
      <c r="AA70" s="1" t="s">
        <v>36</v>
      </c>
      <c r="AB70" s="1"/>
      <c r="AC70" s="1"/>
      <c r="AD70" s="1" t="s">
        <v>316</v>
      </c>
    </row>
    <row r="71" spans="1:30" ht="38.25">
      <c r="A71" s="4">
        <v>67</v>
      </c>
      <c r="B71" s="1" t="s">
        <v>317</v>
      </c>
      <c r="C71" s="5" t="s">
        <v>318</v>
      </c>
      <c r="D71" s="1" t="s">
        <v>102</v>
      </c>
      <c r="E71" s="1" t="s">
        <v>63</v>
      </c>
      <c r="F71" s="6">
        <v>44202</v>
      </c>
      <c r="G71" s="6">
        <v>44218</v>
      </c>
      <c r="H71" s="6">
        <v>44235</v>
      </c>
      <c r="I71" s="4">
        <v>2</v>
      </c>
      <c r="J71" s="7">
        <v>14756</v>
      </c>
      <c r="K71" s="7">
        <v>486791.2</v>
      </c>
      <c r="L71" s="7">
        <v>32.989373814041748</v>
      </c>
      <c r="M71" s="7">
        <v>486784.88</v>
      </c>
      <c r="N71" s="7">
        <v>32.988945513689345</v>
      </c>
      <c r="O71" s="8" t="s">
        <v>319</v>
      </c>
      <c r="P71" s="7">
        <v>6.32</v>
      </c>
      <c r="Q71" s="7">
        <v>0</v>
      </c>
      <c r="R71" s="1" t="s">
        <v>319</v>
      </c>
      <c r="S71" s="1" t="s">
        <v>76</v>
      </c>
      <c r="T71" s="9" t="str">
        <f>HYPERLINK("https://my.zakupki.prom.ua/cabinet/purchases/state_purchase/view/22874106")</f>
        <v>https://my.zakupki.prom.ua/cabinet/purchases/state_purchase/view/22874106</v>
      </c>
      <c r="U71" s="1" t="s">
        <v>34</v>
      </c>
      <c r="V71" s="4">
        <v>0</v>
      </c>
      <c r="W71" s="1"/>
      <c r="X71" s="1" t="s">
        <v>104</v>
      </c>
      <c r="Y71" s="7">
        <v>486784.88</v>
      </c>
      <c r="Z71" s="1" t="s">
        <v>35</v>
      </c>
      <c r="AA71" s="1" t="s">
        <v>36</v>
      </c>
      <c r="AB71" s="1"/>
      <c r="AC71" s="1"/>
      <c r="AD71" s="1" t="s">
        <v>320</v>
      </c>
    </row>
    <row r="72" spans="1:30" ht="38.25">
      <c r="A72" s="4">
        <v>68</v>
      </c>
      <c r="B72" s="1" t="s">
        <v>321</v>
      </c>
      <c r="C72" s="5" t="s">
        <v>322</v>
      </c>
      <c r="D72" s="1" t="s">
        <v>84</v>
      </c>
      <c r="E72" s="1" t="s">
        <v>30</v>
      </c>
      <c r="F72" s="6">
        <v>44179</v>
      </c>
      <c r="G72" s="6">
        <v>44189</v>
      </c>
      <c r="H72" s="6">
        <v>44209</v>
      </c>
      <c r="I72" s="4">
        <v>1</v>
      </c>
      <c r="J72" s="7">
        <v>1</v>
      </c>
      <c r="K72" s="7">
        <v>199600.7</v>
      </c>
      <c r="L72" s="7">
        <v>199600.7</v>
      </c>
      <c r="M72" s="7">
        <v>191072.34</v>
      </c>
      <c r="N72" s="7">
        <v>191072.34</v>
      </c>
      <c r="O72" s="8" t="s">
        <v>79</v>
      </c>
      <c r="P72" s="7">
        <v>8528.36</v>
      </c>
      <c r="Q72" s="7">
        <v>4.2699999999999996</v>
      </c>
      <c r="R72" s="1" t="s">
        <v>79</v>
      </c>
      <c r="S72" s="1" t="s">
        <v>80</v>
      </c>
      <c r="T72" s="9" t="str">
        <f>HYPERLINK("https://my.zakupki.prom.ua/cabinet/purchases/state_purchase/view/22148077")</f>
        <v>https://my.zakupki.prom.ua/cabinet/purchases/state_purchase/view/22148077</v>
      </c>
      <c r="U72" s="1" t="s">
        <v>34</v>
      </c>
      <c r="V72" s="4">
        <v>0</v>
      </c>
      <c r="W72" s="1"/>
      <c r="X72" s="1" t="s">
        <v>323</v>
      </c>
      <c r="Y72" s="7">
        <v>191072.34</v>
      </c>
      <c r="Z72" s="1" t="s">
        <v>35</v>
      </c>
      <c r="AA72" s="1" t="s">
        <v>36</v>
      </c>
      <c r="AB72" s="1"/>
      <c r="AC72" s="1"/>
      <c r="AD72" s="1" t="s">
        <v>324</v>
      </c>
    </row>
    <row r="73" spans="1:30" ht="38.25">
      <c r="A73" s="4">
        <v>69</v>
      </c>
      <c r="B73" s="1" t="s">
        <v>325</v>
      </c>
      <c r="C73" s="5" t="s">
        <v>326</v>
      </c>
      <c r="D73" s="1" t="s">
        <v>84</v>
      </c>
      <c r="E73" s="1" t="s">
        <v>30</v>
      </c>
      <c r="F73" s="6">
        <v>44169</v>
      </c>
      <c r="G73" s="6">
        <v>44187</v>
      </c>
      <c r="H73" s="6">
        <v>44179</v>
      </c>
      <c r="I73" s="4">
        <v>0</v>
      </c>
      <c r="J73" s="7">
        <v>1</v>
      </c>
      <c r="K73" s="7">
        <v>199600.7</v>
      </c>
      <c r="L73" s="7">
        <v>199600.7</v>
      </c>
      <c r="M73" s="4">
        <v>0</v>
      </c>
      <c r="N73" s="1"/>
      <c r="O73" s="8"/>
      <c r="P73" s="1"/>
      <c r="Q73" s="1"/>
      <c r="R73" s="1"/>
      <c r="S73" s="1"/>
      <c r="T73" s="9" t="str">
        <f>HYPERLINK("https://my.zakupki.prom.ua/cabinet/purchases/state_purchase/view/21770473")</f>
        <v>https://my.zakupki.prom.ua/cabinet/purchases/state_purchase/view/21770473</v>
      </c>
      <c r="U73" s="1" t="s">
        <v>68</v>
      </c>
      <c r="V73" s="4">
        <v>0</v>
      </c>
      <c r="W73" s="1" t="s">
        <v>297</v>
      </c>
      <c r="X73" s="1"/>
      <c r="Y73" s="1"/>
      <c r="Z73" s="1"/>
      <c r="AA73" s="1"/>
      <c r="AB73" s="1"/>
      <c r="AC73" s="1"/>
      <c r="AD73" s="1"/>
    </row>
    <row r="74" spans="1:30" ht="38.25">
      <c r="A74" s="4">
        <v>70</v>
      </c>
      <c r="B74" s="1" t="s">
        <v>327</v>
      </c>
      <c r="C74" s="5" t="s">
        <v>328</v>
      </c>
      <c r="D74" s="1" t="s">
        <v>43</v>
      </c>
      <c r="E74" s="1" t="s">
        <v>30</v>
      </c>
      <c r="F74" s="6">
        <v>44168</v>
      </c>
      <c r="G74" s="6">
        <v>44180</v>
      </c>
      <c r="H74" s="6">
        <v>44202</v>
      </c>
      <c r="I74" s="4">
        <v>1</v>
      </c>
      <c r="J74" s="7">
        <v>47333</v>
      </c>
      <c r="K74" s="7">
        <v>160932.20000000001</v>
      </c>
      <c r="L74" s="7">
        <v>3.4</v>
      </c>
      <c r="M74" s="7">
        <v>160851.15</v>
      </c>
      <c r="N74" s="7">
        <v>3.3982876639976336</v>
      </c>
      <c r="O74" s="8" t="s">
        <v>329</v>
      </c>
      <c r="P74" s="7">
        <v>81.05</v>
      </c>
      <c r="Q74" s="7">
        <v>0.05</v>
      </c>
      <c r="R74" s="1" t="s">
        <v>329</v>
      </c>
      <c r="S74" s="1" t="s">
        <v>90</v>
      </c>
      <c r="T74" s="9" t="str">
        <f>HYPERLINK("https://my.zakupki.prom.ua/cabinet/purchases/state_purchase/view/21696357")</f>
        <v>https://my.zakupki.prom.ua/cabinet/purchases/state_purchase/view/21696357</v>
      </c>
      <c r="U74" s="1" t="s">
        <v>34</v>
      </c>
      <c r="V74" s="4">
        <v>0</v>
      </c>
      <c r="W74" s="1"/>
      <c r="X74" s="1" t="s">
        <v>91</v>
      </c>
      <c r="Y74" s="7">
        <v>160851.15</v>
      </c>
      <c r="Z74" s="1" t="s">
        <v>35</v>
      </c>
      <c r="AA74" s="1" t="s">
        <v>36</v>
      </c>
      <c r="AB74" s="1"/>
      <c r="AC74" s="1"/>
      <c r="AD74" s="1" t="s">
        <v>330</v>
      </c>
    </row>
    <row r="75" spans="1:30" ht="51">
      <c r="A75" s="4">
        <v>71</v>
      </c>
      <c r="B75" s="1" t="s">
        <v>331</v>
      </c>
      <c r="C75" s="5" t="s">
        <v>332</v>
      </c>
      <c r="D75" s="1" t="s">
        <v>157</v>
      </c>
      <c r="E75" s="1" t="s">
        <v>30</v>
      </c>
      <c r="F75" s="6">
        <v>44102</v>
      </c>
      <c r="G75" s="6">
        <v>44111</v>
      </c>
      <c r="H75" s="6">
        <v>44146</v>
      </c>
      <c r="I75" s="4">
        <v>1</v>
      </c>
      <c r="J75" s="7">
        <v>2</v>
      </c>
      <c r="K75" s="7">
        <v>35000</v>
      </c>
      <c r="L75" s="7">
        <v>17500</v>
      </c>
      <c r="M75" s="7">
        <v>33800</v>
      </c>
      <c r="N75" s="7">
        <v>16900</v>
      </c>
      <c r="O75" s="8" t="s">
        <v>333</v>
      </c>
      <c r="P75" s="7">
        <v>1200</v>
      </c>
      <c r="Q75" s="7">
        <v>3.43</v>
      </c>
      <c r="R75" s="1" t="s">
        <v>333</v>
      </c>
      <c r="S75" s="1" t="s">
        <v>334</v>
      </c>
      <c r="T75" s="9" t="str">
        <f>HYPERLINK("https://my.zakupki.prom.ua/cabinet/purchases/state_purchase/view/19642829")</f>
        <v>https://my.zakupki.prom.ua/cabinet/purchases/state_purchase/view/19642829</v>
      </c>
      <c r="U75" s="1" t="s">
        <v>34</v>
      </c>
      <c r="V75" s="4">
        <v>0</v>
      </c>
      <c r="W75" s="1"/>
      <c r="X75" s="1" t="s">
        <v>39</v>
      </c>
      <c r="Y75" s="7">
        <v>33800</v>
      </c>
      <c r="Z75" s="1" t="s">
        <v>35</v>
      </c>
      <c r="AA75" s="1" t="s">
        <v>99</v>
      </c>
      <c r="AB75" s="1"/>
      <c r="AC75" s="1"/>
      <c r="AD75" s="1" t="s">
        <v>335</v>
      </c>
    </row>
    <row r="76" spans="1:30" ht="38.25">
      <c r="A76" s="4">
        <v>72</v>
      </c>
      <c r="B76" s="1" t="s">
        <v>336</v>
      </c>
      <c r="C76" s="5" t="s">
        <v>337</v>
      </c>
      <c r="D76" s="1" t="s">
        <v>57</v>
      </c>
      <c r="E76" s="1" t="s">
        <v>30</v>
      </c>
      <c r="F76" s="6">
        <v>44028</v>
      </c>
      <c r="G76" s="6">
        <v>44041</v>
      </c>
      <c r="H76" s="6">
        <v>44106</v>
      </c>
      <c r="I76" s="4">
        <v>2</v>
      </c>
      <c r="J76" s="7">
        <v>6</v>
      </c>
      <c r="K76" s="7">
        <v>2500</v>
      </c>
      <c r="L76" s="7">
        <v>416.66666666666669</v>
      </c>
      <c r="M76" s="7">
        <v>1200</v>
      </c>
      <c r="N76" s="7">
        <v>200</v>
      </c>
      <c r="O76" s="8" t="s">
        <v>338</v>
      </c>
      <c r="P76" s="7">
        <v>1300</v>
      </c>
      <c r="Q76" s="7">
        <v>52</v>
      </c>
      <c r="R76" s="1" t="s">
        <v>338</v>
      </c>
      <c r="S76" s="1" t="s">
        <v>339</v>
      </c>
      <c r="T76" s="9" t="str">
        <f>HYPERLINK("https://my.zakupki.prom.ua/cabinet/purchases/state_purchase/view/17918772")</f>
        <v>https://my.zakupki.prom.ua/cabinet/purchases/state_purchase/view/17918772</v>
      </c>
      <c r="U76" s="1" t="s">
        <v>34</v>
      </c>
      <c r="V76" s="4">
        <v>0</v>
      </c>
      <c r="W76" s="1"/>
      <c r="X76" s="1" t="s">
        <v>39</v>
      </c>
      <c r="Y76" s="7">
        <v>1200</v>
      </c>
      <c r="Z76" s="1" t="s">
        <v>35</v>
      </c>
      <c r="AA76" s="1" t="s">
        <v>99</v>
      </c>
      <c r="AB76" s="1"/>
      <c r="AC76" s="1"/>
      <c r="AD76" s="1" t="s">
        <v>340</v>
      </c>
    </row>
    <row r="77" spans="1:30" ht="38.25">
      <c r="A77" s="4">
        <v>73</v>
      </c>
      <c r="B77" s="1" t="s">
        <v>341</v>
      </c>
      <c r="C77" s="5" t="s">
        <v>342</v>
      </c>
      <c r="D77" s="1" t="s">
        <v>43</v>
      </c>
      <c r="E77" s="1" t="s">
        <v>30</v>
      </c>
      <c r="F77" s="6">
        <v>43984</v>
      </c>
      <c r="G77" s="6">
        <v>43994</v>
      </c>
      <c r="H77" s="6">
        <v>44012</v>
      </c>
      <c r="I77" s="4">
        <v>1</v>
      </c>
      <c r="J77" s="7">
        <v>23471</v>
      </c>
      <c r="K77" s="7">
        <v>63841.120000000003</v>
      </c>
      <c r="L77" s="7">
        <v>2.72</v>
      </c>
      <c r="M77" s="7">
        <v>62902.28</v>
      </c>
      <c r="N77" s="7">
        <v>2.68</v>
      </c>
      <c r="O77" s="8" t="s">
        <v>329</v>
      </c>
      <c r="P77" s="7">
        <v>938.84</v>
      </c>
      <c r="Q77" s="7">
        <v>1.47</v>
      </c>
      <c r="R77" s="1" t="s">
        <v>329</v>
      </c>
      <c r="S77" s="1" t="s">
        <v>90</v>
      </c>
      <c r="T77" s="9" t="str">
        <f>HYPERLINK("https://my.zakupki.prom.ua/cabinet/purchases/state_purchase/view/16979948")</f>
        <v>https://my.zakupki.prom.ua/cabinet/purchases/state_purchase/view/16979948</v>
      </c>
      <c r="U77" s="1" t="s">
        <v>34</v>
      </c>
      <c r="V77" s="4">
        <v>0</v>
      </c>
      <c r="W77" s="1"/>
      <c r="X77" s="1" t="s">
        <v>91</v>
      </c>
      <c r="Y77" s="7">
        <v>62902.28</v>
      </c>
      <c r="Z77" s="1" t="s">
        <v>35</v>
      </c>
      <c r="AA77" s="1" t="s">
        <v>99</v>
      </c>
      <c r="AB77" s="1"/>
      <c r="AC77" s="1"/>
      <c r="AD77" s="1" t="s">
        <v>330</v>
      </c>
    </row>
    <row r="78" spans="1:30" ht="38.25">
      <c r="A78" s="4">
        <v>74</v>
      </c>
      <c r="B78" s="1" t="s">
        <v>343</v>
      </c>
      <c r="C78" s="5" t="s">
        <v>344</v>
      </c>
      <c r="D78" s="1" t="s">
        <v>345</v>
      </c>
      <c r="E78" s="1" t="s">
        <v>30</v>
      </c>
      <c r="F78" s="6">
        <v>43957</v>
      </c>
      <c r="G78" s="6">
        <v>43969</v>
      </c>
      <c r="H78" s="6">
        <v>43984</v>
      </c>
      <c r="I78" s="4">
        <v>1</v>
      </c>
      <c r="J78" s="7">
        <v>1</v>
      </c>
      <c r="K78" s="7">
        <v>19500</v>
      </c>
      <c r="L78" s="7">
        <v>19500</v>
      </c>
      <c r="M78" s="7">
        <v>19459.75</v>
      </c>
      <c r="N78" s="7">
        <v>19459.75</v>
      </c>
      <c r="O78" s="8" t="s">
        <v>346</v>
      </c>
      <c r="P78" s="7">
        <v>40.25</v>
      </c>
      <c r="Q78" s="7">
        <v>0.21</v>
      </c>
      <c r="R78" s="1" t="s">
        <v>346</v>
      </c>
      <c r="S78" s="1" t="s">
        <v>347</v>
      </c>
      <c r="T78" s="9" t="str">
        <f>HYPERLINK("https://my.zakupki.prom.ua/cabinet/purchases/state_purchase/view/16561087")</f>
        <v>https://my.zakupki.prom.ua/cabinet/purchases/state_purchase/view/16561087</v>
      </c>
      <c r="U78" s="1" t="s">
        <v>34</v>
      </c>
      <c r="V78" s="4">
        <v>0</v>
      </c>
      <c r="W78" s="1"/>
      <c r="X78" s="1" t="s">
        <v>39</v>
      </c>
      <c r="Y78" s="7">
        <v>19459.75</v>
      </c>
      <c r="Z78" s="1" t="s">
        <v>35</v>
      </c>
      <c r="AA78" s="1" t="s">
        <v>99</v>
      </c>
      <c r="AB78" s="1"/>
      <c r="AC78" s="1"/>
      <c r="AD78" s="1" t="s">
        <v>348</v>
      </c>
    </row>
    <row r="79" spans="1:30" ht="38.25">
      <c r="A79" s="4">
        <v>75</v>
      </c>
      <c r="B79" s="1" t="s">
        <v>349</v>
      </c>
      <c r="C79" s="5" t="s">
        <v>350</v>
      </c>
      <c r="D79" s="1" t="s">
        <v>102</v>
      </c>
      <c r="E79" s="1" t="s">
        <v>63</v>
      </c>
      <c r="F79" s="6">
        <v>43854</v>
      </c>
      <c r="G79" s="6">
        <v>43871</v>
      </c>
      <c r="H79" s="6">
        <v>43892</v>
      </c>
      <c r="I79" s="4">
        <v>2</v>
      </c>
      <c r="J79" s="7">
        <v>16836</v>
      </c>
      <c r="K79" s="7">
        <v>492123.25</v>
      </c>
      <c r="L79" s="7">
        <v>29.230413993822761</v>
      </c>
      <c r="M79" s="7">
        <v>492113</v>
      </c>
      <c r="N79" s="7">
        <v>29.229805179377525</v>
      </c>
      <c r="O79" s="8" t="s">
        <v>319</v>
      </c>
      <c r="P79" s="7">
        <v>10.25</v>
      </c>
      <c r="Q79" s="7">
        <v>0</v>
      </c>
      <c r="R79" s="1" t="s">
        <v>319</v>
      </c>
      <c r="S79" s="1" t="s">
        <v>76</v>
      </c>
      <c r="T79" s="9" t="str">
        <f>HYPERLINK("https://my.zakupki.prom.ua/cabinet/purchases/state_purchase/view/14799128")</f>
        <v>https://my.zakupki.prom.ua/cabinet/purchases/state_purchase/view/14799128</v>
      </c>
      <c r="U79" s="1" t="s">
        <v>34</v>
      </c>
      <c r="V79" s="4">
        <v>0</v>
      </c>
      <c r="W79" s="1"/>
      <c r="X79" s="1" t="s">
        <v>351</v>
      </c>
      <c r="Y79" s="7">
        <v>492113</v>
      </c>
      <c r="Z79" s="1" t="s">
        <v>35</v>
      </c>
      <c r="AA79" s="1" t="s">
        <v>99</v>
      </c>
      <c r="AB79" s="1"/>
      <c r="AC79" s="1"/>
      <c r="AD79" s="1" t="s">
        <v>320</v>
      </c>
    </row>
    <row r="80" spans="1:30">
      <c r="A80" s="1" t="s">
        <v>352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2021-11-09T08:14:18Z</dcterms:created>
  <dcterms:modified xsi:type="dcterms:W3CDTF">2021-11-09T08:27:02Z</dcterms:modified>
</cp:coreProperties>
</file>