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Розгорнутий" sheetId="1" r:id="rId1"/>
    <sheet name="Основний" sheetId="2" r:id="rId2"/>
  </sheets>
  <definedNames>
    <definedName name="_xlnm.Print_Area" localSheetId="0">Розгорнутий!$A$1:$U$36</definedName>
  </definedNames>
  <calcPr calcId="144525"/>
</workbook>
</file>

<file path=xl/calcChain.xml><?xml version="1.0" encoding="utf-8"?>
<calcChain xmlns="http://schemas.openxmlformats.org/spreadsheetml/2006/main">
  <c r="Q23" i="1" l="1"/>
  <c r="Q24" i="1"/>
  <c r="U25" i="1" l="1"/>
  <c r="M25" i="1"/>
  <c r="K25" i="1"/>
  <c r="H25" i="1" l="1"/>
  <c r="B35" i="1" l="1"/>
  <c r="C12" i="2"/>
  <c r="A37" i="2" s="1"/>
  <c r="F28" i="1" l="1"/>
  <c r="T29" i="1" l="1"/>
  <c r="F21" i="1" l="1"/>
  <c r="H21" i="1" l="1"/>
  <c r="I21" i="1" s="1"/>
  <c r="K21" i="1" l="1"/>
  <c r="M21" i="1"/>
  <c r="T21" i="1" l="1"/>
  <c r="U21" i="1" s="1"/>
  <c r="E23" i="2"/>
  <c r="E24" i="2"/>
  <c r="E25" i="2"/>
  <c r="E26" i="2"/>
  <c r="E27" i="2"/>
  <c r="E28" i="2"/>
  <c r="D24" i="2"/>
  <c r="D25" i="2"/>
  <c r="D26" i="2"/>
  <c r="D27" i="2"/>
  <c r="D28" i="2"/>
  <c r="B28" i="2"/>
  <c r="B26" i="2"/>
  <c r="B27" i="2"/>
  <c r="B24" i="2"/>
  <c r="B25" i="2"/>
  <c r="E30" i="1"/>
  <c r="F22" i="1"/>
  <c r="R22" i="1" s="1"/>
  <c r="F25" i="2" l="1"/>
  <c r="F26" i="2"/>
  <c r="F28" i="2"/>
  <c r="F24" i="2"/>
  <c r="F27" i="2"/>
  <c r="Q22" i="1"/>
  <c r="H28" i="1"/>
  <c r="I28" i="1" s="1"/>
  <c r="I22" i="1"/>
  <c r="T22" i="1" l="1"/>
  <c r="U22" i="1" s="1"/>
  <c r="M28" i="1"/>
  <c r="K28" i="1"/>
  <c r="F25" i="1"/>
  <c r="T28" i="1" l="1"/>
  <c r="U28" i="1" s="1"/>
  <c r="I25" i="1"/>
  <c r="T25" i="1" l="1"/>
  <c r="F27" i="1"/>
  <c r="R27" i="1" s="1"/>
  <c r="F26" i="1"/>
  <c r="R26" i="1" s="1"/>
  <c r="F24" i="1"/>
  <c r="R24" i="1" s="1"/>
  <c r="F23" i="1"/>
  <c r="R23" i="1" s="1"/>
  <c r="I27" i="1" l="1"/>
  <c r="I26" i="1"/>
  <c r="W25" i="1"/>
  <c r="I24" i="1"/>
  <c r="I23" i="1"/>
  <c r="R30" i="1"/>
  <c r="F30" i="1"/>
  <c r="T27" i="1" l="1"/>
  <c r="U27" i="1" s="1"/>
  <c r="T26" i="1"/>
  <c r="U26" i="1" s="1"/>
  <c r="T24" i="1"/>
  <c r="U24" i="1" s="1"/>
  <c r="T23" i="1"/>
  <c r="U23" i="1" s="1"/>
  <c r="H30" i="1"/>
  <c r="I30" i="1"/>
  <c r="O30" i="1" l="1"/>
  <c r="K30" i="1"/>
  <c r="M30" i="1"/>
  <c r="E22" i="2" l="1"/>
  <c r="E21" i="2"/>
  <c r="D22" i="2"/>
  <c r="D23" i="2"/>
  <c r="F23" i="2" s="1"/>
  <c r="D21" i="2"/>
  <c r="B22" i="2"/>
  <c r="B23" i="2"/>
  <c r="B21" i="2"/>
  <c r="F21" i="2" l="1"/>
  <c r="D29" i="2"/>
  <c r="F22" i="2"/>
  <c r="W22" i="1" l="1"/>
  <c r="W24" i="1" l="1"/>
  <c r="W23" i="1"/>
  <c r="W26" i="1"/>
  <c r="W27" i="1"/>
  <c r="W28" i="1" l="1"/>
  <c r="W21" i="1" l="1"/>
  <c r="T30" i="1"/>
  <c r="R7" i="1" s="1"/>
  <c r="U30" i="1"/>
  <c r="D6" i="2" l="1"/>
  <c r="F29" i="2"/>
  <c r="C8" i="2" s="1"/>
  <c r="P5" i="1" l="1"/>
  <c r="Q30" i="1"/>
  <c r="W29" i="1" l="1"/>
</calcChain>
</file>

<file path=xl/sharedStrings.xml><?xml version="1.0" encoding="utf-8"?>
<sst xmlns="http://schemas.openxmlformats.org/spreadsheetml/2006/main" count="108" uniqueCount="71">
  <si>
    <t>ЗАТВЕРДЖЕНО</t>
  </si>
  <si>
    <t>Наказ Міністерства фінансів України 28 січня 2002 року № 57</t>
  </si>
  <si>
    <t>(у редакції наказу Міністерства фінансів України від 26 листопада 2012 року № 1220)</t>
  </si>
  <si>
    <t>ЗАТВЕРДЖУЮ</t>
  </si>
  <si>
    <t xml:space="preserve">штат у кількості </t>
  </si>
  <si>
    <t xml:space="preserve">   штатних одиниць</t>
  </si>
  <si>
    <t xml:space="preserve">з місячним фондом заробітної плати </t>
  </si>
  <si>
    <t>(назва установи)</t>
  </si>
  <si>
    <t>(посада)</t>
  </si>
  <si>
    <t>(число, місяць, рік)</t>
  </si>
  <si>
    <t>М.П.</t>
  </si>
  <si>
    <t>№ з/п</t>
  </si>
  <si>
    <t>Назва структурного підрозділу та посад</t>
  </si>
  <si>
    <t>Розряд</t>
  </si>
  <si>
    <t>Кількість штатних посад</t>
  </si>
  <si>
    <t>Пост. КМУ №78 від 31.01.2001 р. Надбавка за вислугу років</t>
  </si>
  <si>
    <t>Пост. КМУ №373 від 23.03.2011 р. За престижність</t>
  </si>
  <si>
    <t>%</t>
  </si>
  <si>
    <t>Сума</t>
  </si>
  <si>
    <t>Директор</t>
  </si>
  <si>
    <t>Сторож</t>
  </si>
  <si>
    <t>Кухар</t>
  </si>
  <si>
    <t>Підсобний робітник</t>
  </si>
  <si>
    <t>Пед. ставки</t>
  </si>
  <si>
    <t>ВСЬОГО:</t>
  </si>
  <si>
    <t>Економіст</t>
  </si>
  <si>
    <t>Наказ МОУ № 102 від 15.04.93 р. "Про затвердження Інструкції про порядок обчислення заробітної плати працівників освіти" Інші надбавки</t>
  </si>
  <si>
    <t>Наказ Міністерства фінансів України</t>
  </si>
  <si>
    <t>28.01.2002 № 57</t>
  </si>
  <si>
    <t>(У редакції наказу Міністерства фінансів України Від 26 листопада 2012 року № 1220)</t>
  </si>
  <si>
    <t>Затверджую</t>
  </si>
  <si>
    <t>з місячним фондом заробітної плати за посадовими окладами</t>
  </si>
  <si>
    <t>гривень</t>
  </si>
  <si>
    <t>(підпис)</t>
  </si>
  <si>
    <t>Всього по посадових окладах</t>
  </si>
  <si>
    <t>Керівник</t>
  </si>
  <si>
    <t>Підвищення</t>
  </si>
  <si>
    <t>Пост. КМУ № 22 від 11 січня 2018 року "Про підвищення оплати праці педагогічних працівників"</t>
  </si>
  <si>
    <t>х</t>
  </si>
  <si>
    <t>Доплата до мінімальної зарплати</t>
  </si>
  <si>
    <t xml:space="preserve">Штат в кількості  </t>
  </si>
  <si>
    <t>штатних одиниць</t>
  </si>
  <si>
    <t>Ставка</t>
  </si>
  <si>
    <t>ШТАТНИЙ РОЗПИС</t>
  </si>
  <si>
    <t>Начальник відділу освіти</t>
  </si>
  <si>
    <t>Посадовий оклад разом з підвищенням</t>
  </si>
  <si>
    <t>на 2021 рік</t>
  </si>
  <si>
    <t>Алла МРИЩУК</t>
  </si>
  <si>
    <t xml:space="preserve">Штатний розпис на 2021 рік </t>
  </si>
  <si>
    <t>Вихователь дошкільної групи</t>
  </si>
  <si>
    <t xml:space="preserve">  гривень </t>
  </si>
  <si>
    <t>22 січня 2021 року</t>
  </si>
  <si>
    <t>Алла ПАСІЧНИК</t>
  </si>
  <si>
    <t>Ольга ГУБАНЬ</t>
  </si>
  <si>
    <t>Прибиральниця службових приміщень</t>
  </si>
  <si>
    <t>Кочегар постійний</t>
  </si>
  <si>
    <t>Надбавки (грн)</t>
  </si>
  <si>
    <t>Доплати (грн)</t>
  </si>
  <si>
    <t>Фонд заробітної плати на місяць (грн)</t>
  </si>
  <si>
    <t>Фонд заробітної плати на 2021 рік  (грн)</t>
  </si>
  <si>
    <t>Посадовий оклад (грн)</t>
  </si>
  <si>
    <t>Власне ім'я ПРІЗВИЩЕ</t>
  </si>
  <si>
    <t>(підпис )</t>
  </si>
  <si>
    <t>(Вводиться в дію з 01 січня 2021 року)</t>
  </si>
  <si>
    <t xml:space="preserve">Кількість штатних посад </t>
  </si>
  <si>
    <t>Посадовий оклад (грн).</t>
  </si>
  <si>
    <t>Фонд заробітної плати на місяць за посадовими окладами (грн).</t>
  </si>
  <si>
    <t>(Сто вісім тисяч чотириста шістдесят дві грн 85 коп)</t>
  </si>
  <si>
    <t xml:space="preserve"> "Криковецька загальноосвітня школа І - ІІІ ступенів  Немирівської районної ради Вінницької області"</t>
  </si>
  <si>
    <t>(Сто сімдесят п'ять тисяч сто дев'яносто чотири грн 72 коп)</t>
  </si>
  <si>
    <t>Пост. КМУ №1298 від 30.08.2002 р. Доплата за прибирання туалетів; за роботу в нічний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</si>
</sst>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/>
    <xf numFmtId="0" fontId="4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0" xfId="0" applyNumberFormat="1" applyFont="1" applyFill="1"/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2" fontId="10" fillId="0" borderId="0" xfId="0" applyNumberFormat="1" applyFont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/>
    <xf numFmtId="0" fontId="7" fillId="0" borderId="27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/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10" fillId="0" borderId="26" xfId="0" applyFont="1" applyBorder="1"/>
    <xf numFmtId="2" fontId="10" fillId="0" borderId="25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12" fillId="0" borderId="0" xfId="0" applyFont="1"/>
    <xf numFmtId="0" fontId="8" fillId="0" borderId="2" xfId="0" applyFont="1" applyBorder="1" applyAlignment="1">
      <alignment horizontal="center" vertical="top"/>
    </xf>
    <xf numFmtId="0" fontId="7" fillId="0" borderId="0" xfId="0" applyFont="1" applyBorder="1"/>
    <xf numFmtId="0" fontId="13" fillId="0" borderId="2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left"/>
    </xf>
    <xf numFmtId="4" fontId="10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0" fontId="13" fillId="0" borderId="0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9" fillId="0" borderId="24" xfId="0" applyNumberFormat="1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topLeftCell="A7" zoomScaleNormal="100" workbookViewId="0">
      <selection activeCell="P20" sqref="P20"/>
    </sheetView>
  </sheetViews>
  <sheetFormatPr defaultRowHeight="12.75" x14ac:dyDescent="0.2"/>
  <cols>
    <col min="1" max="1" width="4.7109375" style="1" customWidth="1"/>
    <col min="2" max="2" width="25" style="1" customWidth="1"/>
    <col min="3" max="3" width="4.140625" style="1" customWidth="1"/>
    <col min="4" max="4" width="8.5703125" style="1" customWidth="1"/>
    <col min="5" max="5" width="8" style="1" customWidth="1"/>
    <col min="6" max="6" width="9.85546875" style="1" customWidth="1"/>
    <col min="7" max="7" width="8.5703125" style="1" customWidth="1"/>
    <col min="8" max="9" width="11.7109375" style="1" customWidth="1"/>
    <col min="10" max="10" width="7.7109375" style="1" customWidth="1"/>
    <col min="11" max="11" width="8.5703125" style="1" customWidth="1"/>
    <col min="12" max="12" width="7.7109375" style="1" customWidth="1"/>
    <col min="13" max="13" width="8.5703125" style="1" customWidth="1"/>
    <col min="14" max="14" width="7.7109375" style="29" customWidth="1"/>
    <col min="15" max="15" width="8.5703125" style="29" customWidth="1"/>
    <col min="16" max="17" width="7.7109375" style="1" customWidth="1"/>
    <col min="18" max="18" width="12.7109375" style="1" customWidth="1"/>
    <col min="19" max="19" width="8.140625" style="1" hidden="1" customWidth="1"/>
    <col min="20" max="20" width="10.5703125" style="1" customWidth="1"/>
    <col min="21" max="21" width="11.28515625" style="1" customWidth="1"/>
    <col min="22" max="16384" width="9.140625" style="1"/>
  </cols>
  <sheetData>
    <row r="1" spans="1:21" ht="15" customHeight="1" x14ac:dyDescent="0.2">
      <c r="N1" s="90" t="s">
        <v>0</v>
      </c>
      <c r="O1" s="90"/>
      <c r="P1" s="90"/>
      <c r="Q1" s="90"/>
      <c r="R1" s="90"/>
      <c r="S1" s="90"/>
      <c r="T1" s="90"/>
      <c r="U1" s="90"/>
    </row>
    <row r="2" spans="1:21" ht="15" customHeight="1" x14ac:dyDescent="0.2">
      <c r="N2" s="89" t="s">
        <v>1</v>
      </c>
      <c r="O2" s="89"/>
      <c r="P2" s="89"/>
      <c r="Q2" s="89"/>
      <c r="R2" s="89"/>
      <c r="S2" s="89"/>
      <c r="T2" s="89"/>
      <c r="U2" s="89"/>
    </row>
    <row r="3" spans="1:21" ht="15" customHeight="1" x14ac:dyDescent="0.2">
      <c r="N3" s="91" t="s">
        <v>2</v>
      </c>
      <c r="O3" s="91"/>
      <c r="P3" s="91"/>
      <c r="Q3" s="91"/>
      <c r="R3" s="91"/>
      <c r="S3" s="91"/>
      <c r="T3" s="91"/>
      <c r="U3" s="91"/>
    </row>
    <row r="4" spans="1:21" x14ac:dyDescent="0.2">
      <c r="A4" s="92" t="s">
        <v>43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 t="s">
        <v>3</v>
      </c>
      <c r="O4" s="92"/>
      <c r="P4" s="92"/>
      <c r="Q4" s="92"/>
      <c r="R4" s="92"/>
      <c r="S4" s="92"/>
      <c r="T4" s="92"/>
      <c r="U4" s="92"/>
    </row>
    <row r="5" spans="1:21" x14ac:dyDescent="0.2">
      <c r="A5" s="87" t="s">
        <v>46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 t="s">
        <v>4</v>
      </c>
      <c r="O5" s="88"/>
      <c r="P5" s="2">
        <f>E30</f>
        <v>19.979999999999997</v>
      </c>
      <c r="Q5" s="89" t="s">
        <v>5</v>
      </c>
      <c r="R5" s="89"/>
      <c r="S5" s="89"/>
      <c r="T5" s="89"/>
      <c r="U5" s="89"/>
    </row>
    <row r="6" spans="1:21" x14ac:dyDescent="0.2">
      <c r="A6" s="87" t="s">
        <v>63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9"/>
      <c r="O6" s="89"/>
      <c r="P6" s="89"/>
      <c r="Q6" s="89"/>
      <c r="R6" s="89"/>
      <c r="S6" s="89"/>
      <c r="T6" s="89"/>
      <c r="U6" s="89"/>
    </row>
    <row r="7" spans="1:21" x14ac:dyDescent="0.2">
      <c r="A7" s="94" t="s">
        <v>68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87" t="s">
        <v>6</v>
      </c>
      <c r="O7" s="87"/>
      <c r="P7" s="87"/>
      <c r="Q7" s="87"/>
      <c r="R7" s="77">
        <f>T30</f>
        <v>175194.71538399998</v>
      </c>
      <c r="S7" s="19"/>
      <c r="T7" s="3" t="s">
        <v>50</v>
      </c>
      <c r="U7" s="3"/>
    </row>
    <row r="8" spans="1:21" ht="15" x14ac:dyDescent="0.25">
      <c r="A8" s="76"/>
      <c r="B8" s="76"/>
      <c r="C8" s="76"/>
      <c r="D8" s="76"/>
      <c r="E8" s="79"/>
      <c r="F8" s="80" t="s">
        <v>7</v>
      </c>
      <c r="G8" s="76"/>
      <c r="H8" s="76"/>
      <c r="I8" s="76"/>
      <c r="J8" s="76"/>
      <c r="K8" s="76"/>
      <c r="L8" s="76"/>
      <c r="M8" s="76"/>
      <c r="N8" s="89" t="s">
        <v>69</v>
      </c>
      <c r="O8" s="98"/>
      <c r="P8" s="98"/>
      <c r="Q8" s="98"/>
      <c r="R8" s="98"/>
      <c r="S8" s="98"/>
      <c r="T8" s="98"/>
      <c r="U8" s="98"/>
    </row>
    <row r="9" spans="1:21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 t="s">
        <v>44</v>
      </c>
      <c r="O9" s="96"/>
      <c r="P9" s="96"/>
      <c r="Q9" s="96"/>
      <c r="R9" s="96"/>
      <c r="S9" s="96"/>
      <c r="T9" s="96"/>
      <c r="U9" s="96"/>
    </row>
    <row r="10" spans="1:21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7" t="s">
        <v>8</v>
      </c>
      <c r="O10" s="97"/>
      <c r="P10" s="97"/>
      <c r="Q10" s="97"/>
      <c r="R10" s="97"/>
      <c r="S10" s="97"/>
      <c r="T10" s="97"/>
      <c r="U10" s="97"/>
    </row>
    <row r="11" spans="1:21" x14ac:dyDescent="0.2">
      <c r="N11" s="31"/>
      <c r="O11" s="32"/>
      <c r="P11" s="4"/>
      <c r="Q11" s="4"/>
      <c r="R11" s="4"/>
      <c r="S11" s="4"/>
      <c r="T11" s="96" t="s">
        <v>47</v>
      </c>
      <c r="U11" s="96"/>
    </row>
    <row r="12" spans="1:21" x14ac:dyDescent="0.2">
      <c r="O12" s="97" t="s">
        <v>62</v>
      </c>
      <c r="P12" s="97"/>
      <c r="Q12" s="5"/>
      <c r="R12" s="5"/>
      <c r="S12" s="5"/>
      <c r="T12" s="97" t="s">
        <v>61</v>
      </c>
      <c r="U12" s="97"/>
    </row>
    <row r="13" spans="1:21" x14ac:dyDescent="0.2">
      <c r="O13" s="33"/>
      <c r="P13" s="6"/>
      <c r="Q13" s="3"/>
      <c r="R13" s="3"/>
      <c r="S13" s="3"/>
      <c r="T13" s="6"/>
      <c r="U13" s="6"/>
    </row>
    <row r="14" spans="1:21" ht="15" customHeight="1" x14ac:dyDescent="0.2">
      <c r="N14" s="93" t="s">
        <v>51</v>
      </c>
      <c r="O14" s="93"/>
      <c r="P14" s="93"/>
      <c r="Q14" s="7"/>
      <c r="R14" s="7"/>
      <c r="S14" s="3"/>
      <c r="U14" s="6"/>
    </row>
    <row r="15" spans="1:21" ht="15" customHeight="1" x14ac:dyDescent="0.2">
      <c r="N15" s="99" t="s">
        <v>9</v>
      </c>
      <c r="O15" s="99"/>
      <c r="P15" s="99"/>
      <c r="Q15" s="3"/>
      <c r="R15" s="3"/>
      <c r="S15" s="3"/>
      <c r="T15" s="6" t="s">
        <v>10</v>
      </c>
      <c r="U15" s="6"/>
    </row>
    <row r="16" spans="1:21" x14ac:dyDescent="0.2">
      <c r="O16" s="33"/>
      <c r="P16" s="6"/>
      <c r="Q16" s="6"/>
      <c r="R16" s="3"/>
      <c r="S16" s="3"/>
      <c r="U16" s="6"/>
    </row>
    <row r="17" spans="1:23" ht="12.75" customHeight="1" x14ac:dyDescent="0.2">
      <c r="A17" s="100" t="s">
        <v>11</v>
      </c>
      <c r="B17" s="100" t="s">
        <v>12</v>
      </c>
      <c r="C17" s="100" t="s">
        <v>13</v>
      </c>
      <c r="D17" s="106" t="s">
        <v>42</v>
      </c>
      <c r="E17" s="100" t="s">
        <v>14</v>
      </c>
      <c r="F17" s="100" t="s">
        <v>60</v>
      </c>
      <c r="G17" s="109" t="s">
        <v>36</v>
      </c>
      <c r="H17" s="110"/>
      <c r="I17" s="106" t="s">
        <v>45</v>
      </c>
      <c r="J17" s="101" t="s">
        <v>56</v>
      </c>
      <c r="K17" s="101"/>
      <c r="L17" s="101"/>
      <c r="M17" s="101"/>
      <c r="N17" s="101"/>
      <c r="O17" s="101"/>
      <c r="P17" s="101"/>
      <c r="Q17" s="101"/>
      <c r="R17" s="111" t="s">
        <v>57</v>
      </c>
      <c r="S17" s="111"/>
      <c r="T17" s="100" t="s">
        <v>58</v>
      </c>
      <c r="U17" s="100" t="s">
        <v>59</v>
      </c>
    </row>
    <row r="18" spans="1:23" ht="12.75" customHeight="1" x14ac:dyDescent="0.2">
      <c r="A18" s="100"/>
      <c r="B18" s="100"/>
      <c r="C18" s="100"/>
      <c r="D18" s="107"/>
      <c r="E18" s="100"/>
      <c r="F18" s="100"/>
      <c r="G18" s="102" t="s">
        <v>37</v>
      </c>
      <c r="H18" s="103"/>
      <c r="I18" s="107"/>
      <c r="J18" s="100" t="s">
        <v>15</v>
      </c>
      <c r="K18" s="100"/>
      <c r="L18" s="100" t="s">
        <v>16</v>
      </c>
      <c r="M18" s="100"/>
      <c r="N18" s="112" t="s">
        <v>26</v>
      </c>
      <c r="O18" s="112"/>
      <c r="P18" s="100" t="s">
        <v>70</v>
      </c>
      <c r="Q18" s="100"/>
      <c r="R18" s="100" t="s">
        <v>39</v>
      </c>
      <c r="S18" s="100"/>
      <c r="T18" s="100"/>
      <c r="U18" s="100"/>
    </row>
    <row r="19" spans="1:23" ht="116.25" customHeight="1" x14ac:dyDescent="0.2">
      <c r="A19" s="100"/>
      <c r="B19" s="100"/>
      <c r="C19" s="100"/>
      <c r="D19" s="107"/>
      <c r="E19" s="100"/>
      <c r="F19" s="100"/>
      <c r="G19" s="104"/>
      <c r="H19" s="105"/>
      <c r="I19" s="108"/>
      <c r="J19" s="100"/>
      <c r="K19" s="100"/>
      <c r="L19" s="100"/>
      <c r="M19" s="100"/>
      <c r="N19" s="112"/>
      <c r="O19" s="112"/>
      <c r="P19" s="100"/>
      <c r="Q19" s="100"/>
      <c r="R19" s="100"/>
      <c r="S19" s="100"/>
      <c r="T19" s="100"/>
      <c r="U19" s="100"/>
    </row>
    <row r="20" spans="1:23" x14ac:dyDescent="0.2">
      <c r="A20" s="100"/>
      <c r="B20" s="100"/>
      <c r="C20" s="100"/>
      <c r="D20" s="108"/>
      <c r="E20" s="100"/>
      <c r="F20" s="100"/>
      <c r="G20" s="16" t="s">
        <v>17</v>
      </c>
      <c r="H20" s="16" t="s">
        <v>18</v>
      </c>
      <c r="I20" s="46"/>
      <c r="J20" s="8" t="s">
        <v>17</v>
      </c>
      <c r="K20" s="8" t="s">
        <v>18</v>
      </c>
      <c r="L20" s="8" t="s">
        <v>17</v>
      </c>
      <c r="M20" s="8" t="s">
        <v>18</v>
      </c>
      <c r="N20" s="23" t="s">
        <v>17</v>
      </c>
      <c r="O20" s="23" t="s">
        <v>18</v>
      </c>
      <c r="P20" s="8" t="s">
        <v>17</v>
      </c>
      <c r="Q20" s="8" t="s">
        <v>18</v>
      </c>
      <c r="R20" s="8" t="s">
        <v>18</v>
      </c>
      <c r="S20" s="9"/>
      <c r="T20" s="100"/>
      <c r="U20" s="100"/>
    </row>
    <row r="21" spans="1:23" s="29" customFormat="1" ht="14.25" customHeight="1" x14ac:dyDescent="0.2">
      <c r="A21" s="23">
        <v>1</v>
      </c>
      <c r="B21" s="38" t="s">
        <v>19</v>
      </c>
      <c r="C21" s="23">
        <v>14</v>
      </c>
      <c r="D21" s="39">
        <v>6461</v>
      </c>
      <c r="E21" s="23">
        <v>1</v>
      </c>
      <c r="F21" s="28">
        <f>ROUND(D21*E21,2)</f>
        <v>6461</v>
      </c>
      <c r="G21" s="27">
        <v>10</v>
      </c>
      <c r="H21" s="28">
        <f>(F21*G21%)</f>
        <v>646.1</v>
      </c>
      <c r="I21" s="28">
        <f>ROUND(F21+H21,2)</f>
        <v>7107.1</v>
      </c>
      <c r="J21" s="27">
        <v>20</v>
      </c>
      <c r="K21" s="28">
        <f>I21*J21/100</f>
        <v>1421.42</v>
      </c>
      <c r="L21" s="27">
        <v>20</v>
      </c>
      <c r="M21" s="28">
        <f>ROUND(I21*L21/100,2)</f>
        <v>1421.42</v>
      </c>
      <c r="N21" s="27"/>
      <c r="O21" s="28"/>
      <c r="P21" s="27"/>
      <c r="Q21" s="27"/>
      <c r="R21" s="27"/>
      <c r="S21" s="27"/>
      <c r="T21" s="28">
        <f>I21+K21+M21+O21+Q21+R21</f>
        <v>9949.94</v>
      </c>
      <c r="U21" s="28">
        <f>T21*12</f>
        <v>119399.28</v>
      </c>
      <c r="W21" s="30">
        <f>T21-O21</f>
        <v>9949.94</v>
      </c>
    </row>
    <row r="22" spans="1:23" s="29" customFormat="1" ht="25.5" x14ac:dyDescent="0.2">
      <c r="A22" s="23">
        <v>2</v>
      </c>
      <c r="B22" s="40" t="s">
        <v>54</v>
      </c>
      <c r="C22" s="23">
        <v>2</v>
      </c>
      <c r="D22" s="39">
        <v>2910</v>
      </c>
      <c r="E22" s="41">
        <v>3.5</v>
      </c>
      <c r="F22" s="28">
        <f>ROUND(D22*E22,2)</f>
        <v>10185</v>
      </c>
      <c r="G22" s="27"/>
      <c r="H22" s="27"/>
      <c r="I22" s="28">
        <f t="shared" ref="I22:I27" si="0">ROUND(F22+H22,2)</f>
        <v>10185</v>
      </c>
      <c r="J22" s="27"/>
      <c r="K22" s="27"/>
      <c r="L22" s="27"/>
      <c r="M22" s="28"/>
      <c r="N22" s="36"/>
      <c r="O22" s="28"/>
      <c r="P22" s="36">
        <v>10</v>
      </c>
      <c r="Q22" s="28">
        <f>ROUND(F22*P22%,2)</f>
        <v>1018.5</v>
      </c>
      <c r="R22" s="28">
        <f>ROUND((6000*E22)-F22,2)</f>
        <v>10815</v>
      </c>
      <c r="S22" s="27"/>
      <c r="T22" s="28">
        <f>I22+K22+M22+O22+Q22+R22</f>
        <v>22018.5</v>
      </c>
      <c r="U22" s="28">
        <f t="shared" ref="U22:U28" si="1">T22*12</f>
        <v>264222</v>
      </c>
      <c r="W22" s="30">
        <f t="shared" ref="W22:W29" si="2">T22-O22</f>
        <v>22018.5</v>
      </c>
    </row>
    <row r="23" spans="1:23" s="29" customFormat="1" x14ac:dyDescent="0.2">
      <c r="A23" s="23">
        <v>3</v>
      </c>
      <c r="B23" s="40" t="s">
        <v>20</v>
      </c>
      <c r="C23" s="23">
        <v>1</v>
      </c>
      <c r="D23" s="39">
        <v>2670</v>
      </c>
      <c r="E23" s="23">
        <v>1</v>
      </c>
      <c r="F23" s="28">
        <f t="shared" ref="F23:F27" si="3">ROUND(D23*E23,2)</f>
        <v>2670</v>
      </c>
      <c r="G23" s="27"/>
      <c r="H23" s="27"/>
      <c r="I23" s="28">
        <f t="shared" si="0"/>
        <v>2670</v>
      </c>
      <c r="J23" s="27"/>
      <c r="K23" s="27"/>
      <c r="L23" s="27"/>
      <c r="M23" s="28"/>
      <c r="N23" s="27"/>
      <c r="O23" s="28"/>
      <c r="P23" s="27">
        <v>35</v>
      </c>
      <c r="Q23" s="28">
        <f t="shared" ref="Q23:Q24" si="4">ROUND(F23*P23%,2)</f>
        <v>934.5</v>
      </c>
      <c r="R23" s="28">
        <f>ROUND((6000*E23)-F23,2)</f>
        <v>3330</v>
      </c>
      <c r="S23" s="27"/>
      <c r="T23" s="28">
        <f t="shared" ref="T23:T29" si="5">I23+K23+M23+O23+Q23+R23</f>
        <v>6934.5</v>
      </c>
      <c r="U23" s="28">
        <f t="shared" si="1"/>
        <v>83214</v>
      </c>
      <c r="W23" s="30">
        <f t="shared" si="2"/>
        <v>6934.5</v>
      </c>
    </row>
    <row r="24" spans="1:23" s="29" customFormat="1" x14ac:dyDescent="0.2">
      <c r="A24" s="23">
        <v>4</v>
      </c>
      <c r="B24" s="40" t="s">
        <v>55</v>
      </c>
      <c r="C24" s="23">
        <v>2</v>
      </c>
      <c r="D24" s="39">
        <v>2910</v>
      </c>
      <c r="E24" s="23">
        <v>1</v>
      </c>
      <c r="F24" s="28">
        <f t="shared" si="3"/>
        <v>2910</v>
      </c>
      <c r="G24" s="27"/>
      <c r="H24" s="27"/>
      <c r="I24" s="28">
        <f t="shared" si="0"/>
        <v>2910</v>
      </c>
      <c r="J24" s="27"/>
      <c r="K24" s="27"/>
      <c r="L24" s="27"/>
      <c r="M24" s="28"/>
      <c r="N24" s="27"/>
      <c r="O24" s="28"/>
      <c r="P24" s="27">
        <v>35</v>
      </c>
      <c r="Q24" s="28">
        <f t="shared" si="4"/>
        <v>1018.5</v>
      </c>
      <c r="R24" s="28">
        <f>ROUND((6000*E24)-F24,2)</f>
        <v>3090</v>
      </c>
      <c r="S24" s="27"/>
      <c r="T24" s="28">
        <f t="shared" si="5"/>
        <v>7018.5</v>
      </c>
      <c r="U24" s="28">
        <f t="shared" si="1"/>
        <v>84222</v>
      </c>
      <c r="W24" s="30">
        <f t="shared" si="2"/>
        <v>7018.5</v>
      </c>
    </row>
    <row r="25" spans="1:23" s="29" customFormat="1" x14ac:dyDescent="0.2">
      <c r="A25" s="23">
        <v>5</v>
      </c>
      <c r="B25" s="40" t="s">
        <v>49</v>
      </c>
      <c r="C25" s="23">
        <v>13</v>
      </c>
      <c r="D25" s="39">
        <v>6061</v>
      </c>
      <c r="E25" s="23">
        <v>1</v>
      </c>
      <c r="F25" s="28">
        <f t="shared" si="3"/>
        <v>6061</v>
      </c>
      <c r="G25" s="27">
        <v>10</v>
      </c>
      <c r="H25" s="28">
        <f>(F25*G25%)</f>
        <v>606.1</v>
      </c>
      <c r="I25" s="28">
        <f t="shared" si="0"/>
        <v>6667.1</v>
      </c>
      <c r="J25" s="27">
        <v>30</v>
      </c>
      <c r="K25" s="28">
        <f>I25*J25/100</f>
        <v>2000.13</v>
      </c>
      <c r="L25" s="27">
        <v>5</v>
      </c>
      <c r="M25" s="28">
        <f>ROUND(I25*L25/100,2)</f>
        <v>333.36</v>
      </c>
      <c r="N25" s="27"/>
      <c r="O25" s="28"/>
      <c r="P25" s="27"/>
      <c r="Q25" s="27"/>
      <c r="R25" s="28"/>
      <c r="S25" s="27"/>
      <c r="T25" s="28">
        <f>I25+K25+M25+O25+Q25+R25</f>
        <v>9000.59</v>
      </c>
      <c r="U25" s="28">
        <f>T25*12</f>
        <v>108007.08</v>
      </c>
      <c r="W25" s="30">
        <f t="shared" si="2"/>
        <v>9000.59</v>
      </c>
    </row>
    <row r="26" spans="1:23" s="29" customFormat="1" x14ac:dyDescent="0.2">
      <c r="A26" s="23">
        <v>6</v>
      </c>
      <c r="B26" s="38" t="s">
        <v>21</v>
      </c>
      <c r="C26" s="23">
        <v>2</v>
      </c>
      <c r="D26" s="39">
        <v>2910</v>
      </c>
      <c r="E26" s="23">
        <v>0.2</v>
      </c>
      <c r="F26" s="28">
        <f t="shared" si="3"/>
        <v>582</v>
      </c>
      <c r="G26" s="27"/>
      <c r="H26" s="27"/>
      <c r="I26" s="28">
        <f t="shared" si="0"/>
        <v>582</v>
      </c>
      <c r="J26" s="27"/>
      <c r="K26" s="27"/>
      <c r="L26" s="27"/>
      <c r="M26" s="28"/>
      <c r="N26" s="27"/>
      <c r="O26" s="27"/>
      <c r="P26" s="27"/>
      <c r="Q26" s="27"/>
      <c r="R26" s="28">
        <f t="shared" ref="R26:R27" si="6">ROUND((6000*E26)-F26,2)</f>
        <v>618</v>
      </c>
      <c r="S26" s="27"/>
      <c r="T26" s="28">
        <f t="shared" si="5"/>
        <v>1200</v>
      </c>
      <c r="U26" s="28">
        <f t="shared" si="1"/>
        <v>14400</v>
      </c>
      <c r="W26" s="30">
        <f t="shared" si="2"/>
        <v>1200</v>
      </c>
    </row>
    <row r="27" spans="1:23" s="29" customFormat="1" x14ac:dyDescent="0.2">
      <c r="A27" s="23">
        <v>7</v>
      </c>
      <c r="B27" s="38" t="s">
        <v>22</v>
      </c>
      <c r="C27" s="23">
        <v>1</v>
      </c>
      <c r="D27" s="39">
        <v>2670</v>
      </c>
      <c r="E27" s="23">
        <v>1</v>
      </c>
      <c r="F27" s="28">
        <f t="shared" si="3"/>
        <v>2670</v>
      </c>
      <c r="G27" s="27"/>
      <c r="H27" s="27"/>
      <c r="I27" s="28">
        <f t="shared" si="0"/>
        <v>2670</v>
      </c>
      <c r="J27" s="27"/>
      <c r="K27" s="27"/>
      <c r="L27" s="27"/>
      <c r="M27" s="28"/>
      <c r="N27" s="27"/>
      <c r="O27" s="27"/>
      <c r="P27" s="27"/>
      <c r="Q27" s="27"/>
      <c r="R27" s="28">
        <f t="shared" si="6"/>
        <v>3330</v>
      </c>
      <c r="S27" s="27"/>
      <c r="T27" s="28">
        <f t="shared" si="5"/>
        <v>6000</v>
      </c>
      <c r="U27" s="28">
        <f t="shared" si="1"/>
        <v>72000</v>
      </c>
      <c r="W27" s="30">
        <f t="shared" si="2"/>
        <v>6000</v>
      </c>
    </row>
    <row r="28" spans="1:23" s="44" customFormat="1" x14ac:dyDescent="0.2">
      <c r="A28" s="23">
        <v>8</v>
      </c>
      <c r="B28" s="42" t="s">
        <v>23</v>
      </c>
      <c r="C28" s="43"/>
      <c r="D28" s="37">
        <v>6819.49</v>
      </c>
      <c r="E28" s="43">
        <v>11.28</v>
      </c>
      <c r="F28" s="37">
        <f>ROUND(D28*E28,2)</f>
        <v>76923.850000000006</v>
      </c>
      <c r="G28" s="36">
        <v>10</v>
      </c>
      <c r="H28" s="28">
        <f t="shared" ref="H28" si="7">(F28*G28%)</f>
        <v>7692.3850000000011</v>
      </c>
      <c r="I28" s="28">
        <f>ROUND(F28+H28,2)</f>
        <v>84616.24</v>
      </c>
      <c r="J28" s="36">
        <v>24.91</v>
      </c>
      <c r="K28" s="37">
        <f>I28*J28%</f>
        <v>21077.905384000002</v>
      </c>
      <c r="L28" s="36">
        <v>8.7200000000000006</v>
      </c>
      <c r="M28" s="28">
        <f>ROUND(I28*L28/100,2)</f>
        <v>7378.54</v>
      </c>
      <c r="N28" s="36"/>
      <c r="O28" s="37"/>
      <c r="P28" s="36"/>
      <c r="Q28" s="36"/>
      <c r="R28" s="36"/>
      <c r="S28" s="36"/>
      <c r="T28" s="28">
        <f>I28+K28+M28+O28+Q28+R28</f>
        <v>113072.685384</v>
      </c>
      <c r="U28" s="28">
        <f t="shared" si="1"/>
        <v>1356872.2246079999</v>
      </c>
      <c r="W28" s="45">
        <f t="shared" si="2"/>
        <v>113072.685384</v>
      </c>
    </row>
    <row r="29" spans="1:23" x14ac:dyDescent="0.2">
      <c r="A29" s="8"/>
      <c r="B29" s="10"/>
      <c r="C29" s="8"/>
      <c r="D29" s="21"/>
      <c r="E29" s="8"/>
      <c r="F29" s="17"/>
      <c r="G29" s="17"/>
      <c r="H29" s="17"/>
      <c r="I29" s="17"/>
      <c r="J29" s="17"/>
      <c r="K29" s="17"/>
      <c r="L29" s="17"/>
      <c r="M29" s="17"/>
      <c r="N29" s="27"/>
      <c r="O29" s="27"/>
      <c r="P29" s="17"/>
      <c r="Q29" s="17"/>
      <c r="R29" s="17"/>
      <c r="S29" s="17"/>
      <c r="T29" s="28">
        <f t="shared" si="5"/>
        <v>0</v>
      </c>
      <c r="U29" s="25"/>
      <c r="W29" s="30">
        <f t="shared" si="2"/>
        <v>0</v>
      </c>
    </row>
    <row r="30" spans="1:23" s="15" customFormat="1" x14ac:dyDescent="0.2">
      <c r="A30" s="113" t="s">
        <v>24</v>
      </c>
      <c r="B30" s="114"/>
      <c r="C30" s="14"/>
      <c r="D30" s="22"/>
      <c r="E30" s="22">
        <f>SUM(E21:E29)</f>
        <v>19.979999999999997</v>
      </c>
      <c r="F30" s="26">
        <f>SUM(F21:F29)</f>
        <v>108462.85</v>
      </c>
      <c r="G30" s="18" t="s">
        <v>38</v>
      </c>
      <c r="H30" s="26">
        <f>SUM(H21:H29)</f>
        <v>8944.5850000000009</v>
      </c>
      <c r="I30" s="26">
        <f>SUM(I21:I29)</f>
        <v>117407.44</v>
      </c>
      <c r="J30" s="18" t="s">
        <v>38</v>
      </c>
      <c r="K30" s="26">
        <f>SUM(K21:K29)</f>
        <v>24499.455384000001</v>
      </c>
      <c r="L30" s="18" t="s">
        <v>38</v>
      </c>
      <c r="M30" s="26">
        <f>SUM(M21:M29)</f>
        <v>9133.32</v>
      </c>
      <c r="N30" s="34" t="s">
        <v>38</v>
      </c>
      <c r="O30" s="35">
        <f>SUM(O21:O29)</f>
        <v>0</v>
      </c>
      <c r="P30" s="18" t="s">
        <v>38</v>
      </c>
      <c r="Q30" s="26">
        <f>SUM(Q21:Q29)</f>
        <v>2971.5</v>
      </c>
      <c r="R30" s="26">
        <f>SUM(R21:R29)</f>
        <v>21183</v>
      </c>
      <c r="S30" s="26"/>
      <c r="T30" s="26">
        <f>SUM(T21:T29)</f>
        <v>175194.71538399998</v>
      </c>
      <c r="U30" s="26">
        <f>SUM(U21:U29)</f>
        <v>2102336.5846079998</v>
      </c>
    </row>
    <row r="31" spans="1:23" ht="7.5" customHeight="1" x14ac:dyDescent="0.2">
      <c r="B31" s="11"/>
      <c r="O31" s="30"/>
    </row>
    <row r="32" spans="1:23" ht="14.25" customHeight="1" x14ac:dyDescent="0.2">
      <c r="A32" s="89" t="s">
        <v>35</v>
      </c>
      <c r="B32" s="89"/>
      <c r="C32" s="89"/>
      <c r="D32" s="20"/>
      <c r="E32" s="83"/>
      <c r="F32" s="83"/>
      <c r="G32" s="83"/>
      <c r="H32" s="83"/>
      <c r="I32" s="83"/>
      <c r="J32" s="83"/>
      <c r="K32" s="83"/>
      <c r="L32" s="83"/>
      <c r="M32" s="83"/>
      <c r="N32" s="84"/>
      <c r="O32" s="85"/>
      <c r="P32" s="83"/>
      <c r="Q32" s="83"/>
      <c r="S32" s="115" t="s">
        <v>52</v>
      </c>
      <c r="T32" s="115"/>
      <c r="U32" s="115"/>
    </row>
    <row r="33" spans="1:21" ht="14.25" customHeight="1" x14ac:dyDescent="0.2">
      <c r="A33" s="81"/>
      <c r="B33" s="81"/>
      <c r="C33" s="81"/>
      <c r="D33" s="81"/>
      <c r="E33" s="83"/>
      <c r="F33" s="83"/>
      <c r="G33" s="83"/>
      <c r="H33" s="83"/>
      <c r="I33" s="83"/>
      <c r="J33" s="83"/>
      <c r="K33" s="83"/>
      <c r="L33" s="83"/>
      <c r="M33" s="83"/>
      <c r="N33" s="84"/>
      <c r="O33" s="85"/>
      <c r="P33" s="83"/>
      <c r="Q33" s="83"/>
      <c r="R33" s="97" t="s">
        <v>62</v>
      </c>
      <c r="S33" s="99"/>
      <c r="T33" s="86" t="s">
        <v>61</v>
      </c>
      <c r="U33" s="86"/>
    </row>
    <row r="34" spans="1:21" ht="20.25" customHeight="1" x14ac:dyDescent="0.2">
      <c r="A34" s="89" t="s">
        <v>25</v>
      </c>
      <c r="B34" s="89"/>
      <c r="C34" s="89"/>
      <c r="D34" s="20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85"/>
      <c r="P34" s="83"/>
      <c r="Q34" s="83"/>
      <c r="S34" s="115" t="s">
        <v>53</v>
      </c>
      <c r="T34" s="115"/>
      <c r="U34" s="115"/>
    </row>
    <row r="35" spans="1:21" x14ac:dyDescent="0.2">
      <c r="B35" s="24" t="str">
        <f>N14</f>
        <v>22 січня 2021 року</v>
      </c>
      <c r="R35" s="97" t="s">
        <v>62</v>
      </c>
      <c r="S35" s="99"/>
      <c r="T35" s="86" t="s">
        <v>61</v>
      </c>
    </row>
    <row r="37" spans="1:21" x14ac:dyDescent="0.2">
      <c r="T37" s="12"/>
    </row>
  </sheetData>
  <mergeCells count="47">
    <mergeCell ref="R35:S35"/>
    <mergeCell ref="A30:B30"/>
    <mergeCell ref="A32:C32"/>
    <mergeCell ref="S32:U32"/>
    <mergeCell ref="A34:C34"/>
    <mergeCell ref="S34:U34"/>
    <mergeCell ref="R33:S33"/>
    <mergeCell ref="R17:S17"/>
    <mergeCell ref="T17:T20"/>
    <mergeCell ref="U17:U20"/>
    <mergeCell ref="J18:K19"/>
    <mergeCell ref="L18:M19"/>
    <mergeCell ref="N18:O19"/>
    <mergeCell ref="P18:Q19"/>
    <mergeCell ref="R18:S19"/>
    <mergeCell ref="N15:P15"/>
    <mergeCell ref="A17:A20"/>
    <mergeCell ref="B17:B20"/>
    <mergeCell ref="C17:C20"/>
    <mergeCell ref="E17:E20"/>
    <mergeCell ref="F17:F20"/>
    <mergeCell ref="J17:Q17"/>
    <mergeCell ref="G18:H19"/>
    <mergeCell ref="D17:D20"/>
    <mergeCell ref="G17:H17"/>
    <mergeCell ref="I17:I19"/>
    <mergeCell ref="N14:P14"/>
    <mergeCell ref="A6:M6"/>
    <mergeCell ref="N6:U6"/>
    <mergeCell ref="A7:M7"/>
    <mergeCell ref="N7:Q7"/>
    <mergeCell ref="A9:M9"/>
    <mergeCell ref="N9:U9"/>
    <mergeCell ref="A10:M10"/>
    <mergeCell ref="N10:U10"/>
    <mergeCell ref="T11:U11"/>
    <mergeCell ref="O12:P12"/>
    <mergeCell ref="T12:U12"/>
    <mergeCell ref="N8:U8"/>
    <mergeCell ref="A5:M5"/>
    <mergeCell ref="N5:O5"/>
    <mergeCell ref="Q5:U5"/>
    <mergeCell ref="N1:U1"/>
    <mergeCell ref="N2:U2"/>
    <mergeCell ref="N3:U3"/>
    <mergeCell ref="A4:M4"/>
    <mergeCell ref="N4:U4"/>
  </mergeCells>
  <pageMargins left="0.7" right="0.7" top="0.75" bottom="0.75" header="0.3" footer="0.3"/>
  <pageSetup paperSize="9" scale="64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7" zoomScaleNormal="100" workbookViewId="0">
      <selection activeCell="A16" sqref="A16:F16"/>
    </sheetView>
  </sheetViews>
  <sheetFormatPr defaultRowHeight="15" x14ac:dyDescent="0.25"/>
  <cols>
    <col min="2" max="2" width="17.28515625" customWidth="1"/>
    <col min="3" max="3" width="27.140625" customWidth="1"/>
    <col min="4" max="4" width="11.28515625" customWidth="1"/>
    <col min="5" max="5" width="10.7109375" customWidth="1"/>
    <col min="6" max="6" width="12.7109375" customWidth="1"/>
    <col min="9" max="9" width="42" customWidth="1"/>
    <col min="10" max="10" width="10.42578125" customWidth="1"/>
  </cols>
  <sheetData>
    <row r="1" spans="1:10" x14ac:dyDescent="0.25">
      <c r="A1" s="47"/>
      <c r="B1" s="47"/>
      <c r="C1" s="47"/>
      <c r="D1" s="117" t="s">
        <v>0</v>
      </c>
      <c r="E1" s="117"/>
      <c r="F1" s="117"/>
    </row>
    <row r="2" spans="1:10" ht="13.5" customHeight="1" x14ac:dyDescent="0.25">
      <c r="A2" s="47"/>
      <c r="B2" s="47"/>
      <c r="C2" s="47"/>
      <c r="D2" s="118" t="s">
        <v>27</v>
      </c>
      <c r="E2" s="118"/>
      <c r="F2" s="118"/>
    </row>
    <row r="3" spans="1:10" ht="13.5" customHeight="1" x14ac:dyDescent="0.25">
      <c r="A3" s="47"/>
      <c r="B3" s="47"/>
      <c r="C3" s="47"/>
      <c r="D3" s="118" t="s">
        <v>28</v>
      </c>
      <c r="E3" s="118"/>
      <c r="F3" s="118"/>
    </row>
    <row r="4" spans="1:10" ht="22.5" customHeight="1" x14ac:dyDescent="0.25">
      <c r="A4" s="47"/>
      <c r="B4" s="47"/>
      <c r="C4" s="47"/>
      <c r="D4" s="119" t="s">
        <v>29</v>
      </c>
      <c r="E4" s="119"/>
      <c r="F4" s="119"/>
      <c r="H4" s="13"/>
      <c r="I4" s="13"/>
      <c r="J4" s="13"/>
    </row>
    <row r="5" spans="1:10" x14ac:dyDescent="0.25">
      <c r="A5" s="47"/>
      <c r="B5" s="47"/>
      <c r="C5" s="120" t="s">
        <v>30</v>
      </c>
      <c r="D5" s="121"/>
      <c r="E5" s="121"/>
      <c r="F5" s="121"/>
    </row>
    <row r="6" spans="1:10" x14ac:dyDescent="0.25">
      <c r="A6" s="47"/>
      <c r="B6" s="47"/>
      <c r="C6" s="48" t="s">
        <v>40</v>
      </c>
      <c r="D6" s="49">
        <f>D29</f>
        <v>19.979999999999997</v>
      </c>
      <c r="E6" s="117" t="s">
        <v>41</v>
      </c>
      <c r="F6" s="117"/>
    </row>
    <row r="7" spans="1:10" x14ac:dyDescent="0.25">
      <c r="A7" s="47"/>
      <c r="B7" s="47"/>
      <c r="C7" s="47" t="s">
        <v>31</v>
      </c>
      <c r="D7" s="47"/>
      <c r="E7" s="47"/>
      <c r="F7" s="47"/>
    </row>
    <row r="8" spans="1:10" x14ac:dyDescent="0.25">
      <c r="A8" s="47"/>
      <c r="B8" s="47"/>
      <c r="C8" s="78">
        <f>F29</f>
        <v>108462.85</v>
      </c>
      <c r="D8" s="50" t="s">
        <v>32</v>
      </c>
      <c r="E8" s="51"/>
      <c r="F8" s="50"/>
    </row>
    <row r="9" spans="1:10" x14ac:dyDescent="0.25">
      <c r="A9" s="47"/>
      <c r="B9" s="47"/>
      <c r="C9" s="127" t="s">
        <v>67</v>
      </c>
      <c r="D9" s="127"/>
      <c r="E9" s="127"/>
      <c r="F9" s="127"/>
    </row>
    <row r="10" spans="1:10" x14ac:dyDescent="0.25">
      <c r="A10" s="47"/>
      <c r="B10" s="47"/>
      <c r="C10" s="52" t="s">
        <v>44</v>
      </c>
      <c r="D10" s="50"/>
      <c r="E10" s="122" t="s">
        <v>47</v>
      </c>
      <c r="F10" s="122"/>
    </row>
    <row r="11" spans="1:10" ht="9.75" customHeight="1" x14ac:dyDescent="0.25">
      <c r="A11" s="47"/>
      <c r="B11" s="47"/>
      <c r="C11" s="82" t="s">
        <v>8</v>
      </c>
      <c r="D11" s="53" t="s">
        <v>33</v>
      </c>
      <c r="E11" s="123" t="s">
        <v>61</v>
      </c>
      <c r="F11" s="123"/>
    </row>
    <row r="12" spans="1:10" x14ac:dyDescent="0.25">
      <c r="A12" s="47"/>
      <c r="B12" s="47"/>
      <c r="C12" s="124" t="str">
        <f>Розгорнутий!N14</f>
        <v>22 січня 2021 року</v>
      </c>
      <c r="D12" s="125"/>
      <c r="E12" s="47" t="s">
        <v>10</v>
      </c>
      <c r="F12" s="47"/>
    </row>
    <row r="13" spans="1:10" x14ac:dyDescent="0.25">
      <c r="A13" s="47"/>
      <c r="B13" s="47"/>
      <c r="C13" s="47"/>
      <c r="D13" s="47"/>
      <c r="E13" s="47"/>
      <c r="F13" s="47"/>
    </row>
    <row r="14" spans="1:10" ht="19.5" x14ac:dyDescent="0.35">
      <c r="A14" s="126" t="s">
        <v>48</v>
      </c>
      <c r="B14" s="126"/>
      <c r="C14" s="126"/>
      <c r="D14" s="126"/>
      <c r="E14" s="126"/>
      <c r="F14" s="126"/>
    </row>
    <row r="15" spans="1:10" x14ac:dyDescent="0.25">
      <c r="A15" s="47"/>
      <c r="B15" s="47"/>
      <c r="C15" s="47" t="s">
        <v>63</v>
      </c>
      <c r="D15" s="47"/>
      <c r="E15" s="47"/>
      <c r="F15" s="47"/>
    </row>
    <row r="16" spans="1:10" ht="32.25" customHeight="1" x14ac:dyDescent="0.3">
      <c r="A16" s="139" t="s">
        <v>68</v>
      </c>
      <c r="B16" s="139"/>
      <c r="C16" s="139"/>
      <c r="D16" s="139"/>
      <c r="E16" s="139"/>
      <c r="F16" s="139"/>
    </row>
    <row r="17" spans="1:6" x14ac:dyDescent="0.25">
      <c r="A17" s="47"/>
      <c r="B17" s="116" t="s">
        <v>7</v>
      </c>
      <c r="C17" s="116"/>
      <c r="D17" s="116"/>
      <c r="E17" s="116"/>
      <c r="F17" s="47"/>
    </row>
    <row r="18" spans="1:6" ht="15.75" thickBot="1" x14ac:dyDescent="0.3">
      <c r="A18" s="47"/>
      <c r="B18" s="47"/>
      <c r="C18" s="47"/>
      <c r="D18" s="47"/>
      <c r="E18" s="47"/>
      <c r="F18" s="47"/>
    </row>
    <row r="19" spans="1:6" ht="100.5" thickBot="1" x14ac:dyDescent="0.3">
      <c r="A19" s="54" t="s">
        <v>11</v>
      </c>
      <c r="B19" s="130" t="s">
        <v>12</v>
      </c>
      <c r="C19" s="131"/>
      <c r="D19" s="55" t="s">
        <v>64</v>
      </c>
      <c r="E19" s="56" t="s">
        <v>65</v>
      </c>
      <c r="F19" s="55" t="s">
        <v>66</v>
      </c>
    </row>
    <row r="20" spans="1:6" ht="15.75" thickBot="1" x14ac:dyDescent="0.3">
      <c r="A20" s="57">
        <v>1</v>
      </c>
      <c r="B20" s="134">
        <v>2</v>
      </c>
      <c r="C20" s="135"/>
      <c r="D20" s="57">
        <v>3</v>
      </c>
      <c r="E20" s="58">
        <v>4</v>
      </c>
      <c r="F20" s="57">
        <v>5</v>
      </c>
    </row>
    <row r="21" spans="1:6" x14ac:dyDescent="0.25">
      <c r="A21" s="59">
        <v>1</v>
      </c>
      <c r="B21" s="132" t="str">
        <f>Розгорнутий!B21</f>
        <v>Директор</v>
      </c>
      <c r="C21" s="133"/>
      <c r="D21" s="60">
        <f>Розгорнутий!E21</f>
        <v>1</v>
      </c>
      <c r="E21" s="61">
        <f>Розгорнутий!D21</f>
        <v>6461</v>
      </c>
      <c r="F21" s="62">
        <f>ROUND(E21*D21,2)</f>
        <v>6461</v>
      </c>
    </row>
    <row r="22" spans="1:6" x14ac:dyDescent="0.25">
      <c r="A22" s="63">
        <v>9</v>
      </c>
      <c r="B22" s="128" t="str">
        <f>Розгорнутий!B22</f>
        <v>Прибиральниця службових приміщень</v>
      </c>
      <c r="C22" s="129"/>
      <c r="D22" s="64">
        <f>Розгорнутий!E22</f>
        <v>3.5</v>
      </c>
      <c r="E22" s="65">
        <f>Розгорнутий!D22</f>
        <v>2910</v>
      </c>
      <c r="F22" s="62">
        <f t="shared" ref="F22:F28" si="0">ROUND(E22*D22,2)</f>
        <v>10185</v>
      </c>
    </row>
    <row r="23" spans="1:6" x14ac:dyDescent="0.25">
      <c r="A23" s="63">
        <v>10</v>
      </c>
      <c r="B23" s="128" t="str">
        <f>Розгорнутий!B23</f>
        <v>Сторож</v>
      </c>
      <c r="C23" s="129"/>
      <c r="D23" s="64">
        <f>Розгорнутий!E23</f>
        <v>1</v>
      </c>
      <c r="E23" s="65">
        <f>Розгорнутий!D23</f>
        <v>2670</v>
      </c>
      <c r="F23" s="62">
        <f t="shared" si="0"/>
        <v>2670</v>
      </c>
    </row>
    <row r="24" spans="1:6" x14ac:dyDescent="0.25">
      <c r="A24" s="63">
        <v>11</v>
      </c>
      <c r="B24" s="128" t="str">
        <f>Розгорнутий!B24</f>
        <v>Кочегар постійний</v>
      </c>
      <c r="C24" s="129"/>
      <c r="D24" s="64">
        <f>Розгорнутий!E24</f>
        <v>1</v>
      </c>
      <c r="E24" s="65">
        <f>Розгорнутий!D24</f>
        <v>2910</v>
      </c>
      <c r="F24" s="62">
        <f t="shared" si="0"/>
        <v>2910</v>
      </c>
    </row>
    <row r="25" spans="1:6" x14ac:dyDescent="0.25">
      <c r="A25" s="63">
        <v>12</v>
      </c>
      <c r="B25" s="128" t="str">
        <f>Розгорнутий!B25</f>
        <v>Вихователь дошкільної групи</v>
      </c>
      <c r="C25" s="129"/>
      <c r="D25" s="64">
        <f>Розгорнутий!E25</f>
        <v>1</v>
      </c>
      <c r="E25" s="65">
        <f>Розгорнутий!D25</f>
        <v>6061</v>
      </c>
      <c r="F25" s="62">
        <f t="shared" si="0"/>
        <v>6061</v>
      </c>
    </row>
    <row r="26" spans="1:6" x14ac:dyDescent="0.25">
      <c r="A26" s="63">
        <v>13</v>
      </c>
      <c r="B26" s="128" t="str">
        <f>Розгорнутий!B26</f>
        <v>Кухар</v>
      </c>
      <c r="C26" s="129"/>
      <c r="D26" s="64">
        <f>Розгорнутий!E26</f>
        <v>0.2</v>
      </c>
      <c r="E26" s="65">
        <f>Розгорнутий!D26</f>
        <v>2910</v>
      </c>
      <c r="F26" s="62">
        <f t="shared" si="0"/>
        <v>582</v>
      </c>
    </row>
    <row r="27" spans="1:6" x14ac:dyDescent="0.25">
      <c r="A27" s="63">
        <v>14</v>
      </c>
      <c r="B27" s="128" t="str">
        <f>Розгорнутий!B27</f>
        <v>Підсобний робітник</v>
      </c>
      <c r="C27" s="129"/>
      <c r="D27" s="64">
        <f>Розгорнутий!E27</f>
        <v>1</v>
      </c>
      <c r="E27" s="65">
        <f>Розгорнутий!D27</f>
        <v>2670</v>
      </c>
      <c r="F27" s="62">
        <f t="shared" si="0"/>
        <v>2670</v>
      </c>
    </row>
    <row r="28" spans="1:6" ht="15.75" thickBot="1" x14ac:dyDescent="0.3">
      <c r="A28" s="63">
        <v>19</v>
      </c>
      <c r="B28" s="138" t="str">
        <f>Розгорнутий!B28</f>
        <v>Пед. ставки</v>
      </c>
      <c r="C28" s="129"/>
      <c r="D28" s="66">
        <f>Розгорнутий!E28</f>
        <v>11.28</v>
      </c>
      <c r="E28" s="65">
        <f>Розгорнутий!D28</f>
        <v>6819.49</v>
      </c>
      <c r="F28" s="62">
        <f t="shared" si="0"/>
        <v>76923.850000000006</v>
      </c>
    </row>
    <row r="29" spans="1:6" ht="15.75" thickBot="1" x14ac:dyDescent="0.3">
      <c r="A29" s="67"/>
      <c r="B29" s="68" t="s">
        <v>34</v>
      </c>
      <c r="C29" s="68"/>
      <c r="D29" s="69">
        <f>SUM(D21:D28)</f>
        <v>19.979999999999997</v>
      </c>
      <c r="E29" s="70" t="s">
        <v>38</v>
      </c>
      <c r="F29" s="71">
        <f>SUM(F21:F28)</f>
        <v>108462.85</v>
      </c>
    </row>
    <row r="30" spans="1:6" ht="5.25" customHeight="1" x14ac:dyDescent="0.25">
      <c r="A30" s="47"/>
      <c r="B30" s="47"/>
      <c r="C30" s="47"/>
      <c r="D30" s="47"/>
      <c r="E30" s="47"/>
      <c r="F30" s="47"/>
    </row>
    <row r="31" spans="1:6" x14ac:dyDescent="0.25">
      <c r="A31" s="47"/>
      <c r="B31" s="47"/>
      <c r="C31" s="47"/>
      <c r="D31" s="47"/>
      <c r="E31" s="47"/>
      <c r="F31" s="47"/>
    </row>
    <row r="32" spans="1:6" ht="15.75" x14ac:dyDescent="0.25">
      <c r="A32" s="72" t="s">
        <v>35</v>
      </c>
      <c r="B32" s="47"/>
      <c r="C32" s="50"/>
      <c r="D32" s="47"/>
      <c r="E32" s="136" t="s">
        <v>52</v>
      </c>
      <c r="F32" s="136"/>
    </row>
    <row r="33" spans="1:6" x14ac:dyDescent="0.25">
      <c r="A33" s="47"/>
      <c r="B33" s="47"/>
      <c r="C33" s="73" t="s">
        <v>33</v>
      </c>
      <c r="D33" s="47"/>
      <c r="E33" s="137" t="s">
        <v>61</v>
      </c>
      <c r="F33" s="137"/>
    </row>
    <row r="34" spans="1:6" x14ac:dyDescent="0.25">
      <c r="A34" s="47"/>
      <c r="B34" s="47"/>
      <c r="C34" s="74"/>
      <c r="D34" s="47"/>
      <c r="E34" s="47"/>
      <c r="F34" s="47"/>
    </row>
    <row r="35" spans="1:6" x14ac:dyDescent="0.25">
      <c r="A35" s="47" t="s">
        <v>25</v>
      </c>
      <c r="B35" s="47"/>
      <c r="C35" s="47"/>
      <c r="D35" s="47"/>
      <c r="E35" s="136" t="s">
        <v>53</v>
      </c>
      <c r="F35" s="136"/>
    </row>
    <row r="36" spans="1:6" x14ac:dyDescent="0.25">
      <c r="A36" s="47"/>
      <c r="B36" s="47"/>
      <c r="C36" s="73" t="s">
        <v>33</v>
      </c>
      <c r="D36" s="47"/>
      <c r="E36" s="75" t="s">
        <v>61</v>
      </c>
      <c r="F36" s="75"/>
    </row>
    <row r="37" spans="1:6" x14ac:dyDescent="0.25">
      <c r="A37" s="124" t="str">
        <f>C12</f>
        <v>22 січня 2021 року</v>
      </c>
      <c r="B37" s="125"/>
      <c r="C37" s="47"/>
      <c r="D37" s="47"/>
      <c r="E37" s="47"/>
      <c r="F37" s="47"/>
    </row>
    <row r="38" spans="1:6" x14ac:dyDescent="0.25">
      <c r="A38" s="47"/>
      <c r="B38" s="47"/>
      <c r="C38" s="47"/>
      <c r="D38" s="47"/>
      <c r="E38" s="47"/>
      <c r="F38" s="47"/>
    </row>
    <row r="39" spans="1:6" x14ac:dyDescent="0.25">
      <c r="A39" s="47"/>
      <c r="B39" s="47"/>
      <c r="C39" s="47"/>
      <c r="D39" s="47"/>
      <c r="E39" s="47"/>
      <c r="F39" s="47"/>
    </row>
  </sheetData>
  <mergeCells count="27">
    <mergeCell ref="A37:B37"/>
    <mergeCell ref="B25:C25"/>
    <mergeCell ref="B26:C26"/>
    <mergeCell ref="E32:F32"/>
    <mergeCell ref="E33:F33"/>
    <mergeCell ref="E35:F35"/>
    <mergeCell ref="B27:C27"/>
    <mergeCell ref="B28:C28"/>
    <mergeCell ref="B24:C24"/>
    <mergeCell ref="B19:C19"/>
    <mergeCell ref="B21:C21"/>
    <mergeCell ref="B22:C22"/>
    <mergeCell ref="B23:C23"/>
    <mergeCell ref="B20:C20"/>
    <mergeCell ref="B17:E17"/>
    <mergeCell ref="D1:F1"/>
    <mergeCell ref="D2:F2"/>
    <mergeCell ref="D3:F3"/>
    <mergeCell ref="D4:F4"/>
    <mergeCell ref="C5:F5"/>
    <mergeCell ref="E10:F10"/>
    <mergeCell ref="E11:F11"/>
    <mergeCell ref="C12:D12"/>
    <mergeCell ref="A14:F14"/>
    <mergeCell ref="A16:F16"/>
    <mergeCell ref="E6:F6"/>
    <mergeCell ref="C9:F9"/>
  </mergeCells>
  <pageMargins left="0.7" right="0.7" top="0.75" bottom="0.75" header="0.3" footer="0.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Розгорнутий</vt:lpstr>
      <vt:lpstr>Основний</vt:lpstr>
      <vt:lpstr>Розгорнутий!Область_печати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2021-01-31T10:46:05Z</dcterms:modified>
</cp:coreProperties>
</file>