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 activeTab="3"/>
  </bookViews>
  <sheets>
    <sheet name="ф.з.3кв 23" sheetId="11" r:id="rId1"/>
    <sheet name="ф.з. 3 кв матеріали" sheetId="12" r:id="rId2"/>
    <sheet name="ф.з.4 кв 23" sheetId="13" r:id="rId3"/>
    <sheet name="ф.з.4 кв матеріали" sheetId="14" r:id="rId4"/>
  </sheets>
  <calcPr calcId="144525"/>
</workbook>
</file>

<file path=xl/calcChain.xml><?xml version="1.0" encoding="utf-8"?>
<calcChain xmlns="http://schemas.openxmlformats.org/spreadsheetml/2006/main">
  <c r="C28" i="11" l="1"/>
  <c r="C26" i="13"/>
  <c r="C92" i="14" l="1"/>
  <c r="C76" i="14"/>
  <c r="C99" i="14"/>
  <c r="C62" i="14"/>
  <c r="B62" i="14"/>
  <c r="C56" i="14"/>
  <c r="B56" i="14"/>
  <c r="C54" i="14"/>
  <c r="C48" i="14"/>
  <c r="C41" i="14"/>
  <c r="C36" i="14"/>
  <c r="B36" i="14"/>
  <c r="C30" i="14"/>
  <c r="C27" i="14"/>
  <c r="C21" i="14"/>
  <c r="C20" i="14"/>
  <c r="C11" i="14"/>
  <c r="C9" i="14"/>
  <c r="C68" i="14" s="1"/>
  <c r="C12" i="13" s="1"/>
  <c r="C22" i="13" l="1"/>
  <c r="C126" i="12"/>
  <c r="C79" i="12"/>
  <c r="C23" i="11"/>
  <c r="C15" i="11"/>
  <c r="C53" i="12"/>
  <c r="C41" i="12"/>
  <c r="B41" i="12"/>
  <c r="C31" i="12"/>
  <c r="C23" i="12"/>
  <c r="B23" i="12"/>
  <c r="C16" i="12"/>
  <c r="C15" i="12"/>
  <c r="C13" i="12"/>
  <c r="B13" i="12"/>
  <c r="C11" i="12"/>
  <c r="C62" i="12" l="1"/>
</calcChain>
</file>

<file path=xl/sharedStrings.xml><?xml version="1.0" encoding="utf-8"?>
<sst xmlns="http://schemas.openxmlformats.org/spreadsheetml/2006/main" count="274" uniqueCount="220">
  <si>
    <t>Всього</t>
  </si>
  <si>
    <t>Електроенергія</t>
  </si>
  <si>
    <t>Газопостачання</t>
  </si>
  <si>
    <t>Продукти харчування</t>
  </si>
  <si>
    <t>Інтернет-послуги</t>
  </si>
  <si>
    <t xml:space="preserve">Касове обслуговування </t>
  </si>
  <si>
    <t>Заробітна плата педагогічних працівників та іншого персоналу</t>
  </si>
  <si>
    <t>Підручники з державного бюджету</t>
  </si>
  <si>
    <t>Матеріали, обладнання та інвентар</t>
  </si>
  <si>
    <t>Кількість</t>
  </si>
  <si>
    <t>Сума</t>
  </si>
  <si>
    <t>Козлівський ліцей</t>
  </si>
  <si>
    <t xml:space="preserve">Водопостачання </t>
  </si>
  <si>
    <t>Обслуговування системи охоронно -тривожної сигналізації</t>
  </si>
  <si>
    <t>Підвезення учнів</t>
  </si>
  <si>
    <t>Барвник</t>
  </si>
  <si>
    <t>Білизна</t>
  </si>
  <si>
    <t>Гачки</t>
  </si>
  <si>
    <t>Вапно</t>
  </si>
  <si>
    <t>Дюбель гак</t>
  </si>
  <si>
    <t>Ізоляційна стрічка</t>
  </si>
  <si>
    <t>Кран</t>
  </si>
  <si>
    <t>Крейда</t>
  </si>
  <si>
    <t>Лампочка</t>
  </si>
  <si>
    <t>Розетка</t>
  </si>
  <si>
    <t>Піна монтажна</t>
  </si>
  <si>
    <t xml:space="preserve">Сверло </t>
  </si>
  <si>
    <t>Серцевина</t>
  </si>
  <si>
    <t>Серветки (уп)</t>
  </si>
  <si>
    <t>Туалетний папір</t>
  </si>
  <si>
    <t>Цвяхи</t>
  </si>
  <si>
    <t>Доставка книжок</t>
  </si>
  <si>
    <t>Лабораторні дослідження</t>
  </si>
  <si>
    <t>Обслуговування офісної техніки</t>
  </si>
  <si>
    <t xml:space="preserve">      3 КВАРТАЛ 2023</t>
  </si>
  <si>
    <t>Медичний огляд працівників</t>
  </si>
  <si>
    <t>Технічне обслуговування вогнегасників</t>
  </si>
  <si>
    <t>Унігрунт 10л</t>
  </si>
  <si>
    <t>Автомат 16А</t>
  </si>
  <si>
    <t>Герметик</t>
  </si>
  <si>
    <t>Гофра</t>
  </si>
  <si>
    <t>Губки кухонні</t>
  </si>
  <si>
    <t>Вимикач</t>
  </si>
  <si>
    <t>Вентилятор</t>
  </si>
  <si>
    <t>Віник</t>
  </si>
  <si>
    <t>Дюбель</t>
  </si>
  <si>
    <t>Засіб для унітазу</t>
  </si>
  <si>
    <t>Засіб для вікон</t>
  </si>
  <si>
    <t>Замок</t>
  </si>
  <si>
    <t>Коробка на автомати</t>
  </si>
  <si>
    <t>Коробка розподільна</t>
  </si>
  <si>
    <t>Кабель</t>
  </si>
  <si>
    <t>Коліно</t>
  </si>
  <si>
    <t>Кріплення</t>
  </si>
  <si>
    <t>Круги</t>
  </si>
  <si>
    <t>Лист бляхи</t>
  </si>
  <si>
    <t>Масло до мотокоси</t>
  </si>
  <si>
    <t>Мило рідке 5л</t>
  </si>
  <si>
    <t>Набір гайкових ключів</t>
  </si>
  <si>
    <t>Набір ключів</t>
  </si>
  <si>
    <t>Розчинник</t>
  </si>
  <si>
    <t>Порошок для чищення</t>
  </si>
  <si>
    <t>Плита осб</t>
  </si>
  <si>
    <t>Свічка до мотокоси</t>
  </si>
  <si>
    <t>Саморізи</t>
  </si>
  <si>
    <t>Скребки кухонні</t>
  </si>
  <si>
    <t>Сода кальценірована</t>
  </si>
  <si>
    <t>Світильник</t>
  </si>
  <si>
    <t>Труба</t>
  </si>
  <si>
    <t>Фарба 2,8</t>
  </si>
  <si>
    <t xml:space="preserve">Фарба 2,8 </t>
  </si>
  <si>
    <t>Фарба в балончику</t>
  </si>
  <si>
    <t>Файли уп.</t>
  </si>
  <si>
    <t>Цемент (25кг)</t>
  </si>
  <si>
    <t>Жилка до коси</t>
  </si>
  <si>
    <t>Хлорні таблетки</t>
  </si>
  <si>
    <t>Табличка в укриття пластикова</t>
  </si>
  <si>
    <t>Табличка в укриття та бомбосховище</t>
  </si>
  <si>
    <t>Класні журнали 1-4кл.</t>
  </si>
  <si>
    <t>Класні журнали 5-11кл.</t>
  </si>
  <si>
    <t>Журнал обліку роботи гуртка</t>
  </si>
  <si>
    <t>Журнал групи продовженого дня</t>
  </si>
  <si>
    <t>Біотуалет</t>
  </si>
  <si>
    <t>Ноутбук State grey</t>
  </si>
  <si>
    <t>Портативна акустика  Essential</t>
  </si>
  <si>
    <t>Волейбольний м яч</t>
  </si>
  <si>
    <t>Фудбольний м яч</t>
  </si>
  <si>
    <t>Обруч 90 см</t>
  </si>
  <si>
    <t>Обруч 68 см</t>
  </si>
  <si>
    <t>Обруч 53см</t>
  </si>
  <si>
    <t>Мячики для парашута 8 см-50 шт</t>
  </si>
  <si>
    <t>Резиновий м яч</t>
  </si>
  <si>
    <t>Палки гімнастичні</t>
  </si>
  <si>
    <t>Насос для м ячів</t>
  </si>
  <si>
    <t>Гра парашут діаметром 3 м</t>
  </si>
  <si>
    <t>Гра Дженга</t>
  </si>
  <si>
    <t>Гра парний волейбол -6шт в мішечку</t>
  </si>
  <si>
    <t>Фарби акварельні 18 кольорів в наборі з пензликом ТМ</t>
  </si>
  <si>
    <t>Фарби гуашеві 12 кольорів, по 20 мл кожного кольору</t>
  </si>
  <si>
    <t>Набір олівців графітовий</t>
  </si>
  <si>
    <t>Гумка подвійна з абразивною частиною</t>
  </si>
  <si>
    <t>Картон кольоровий, А4, 10 кольорів - 10 аркушів</t>
  </si>
  <si>
    <t>Картон білий односторонній А4, 10 аркушів</t>
  </si>
  <si>
    <t>Блок паперу для нотаток  76x76 мм, 100 аркушів. Кольори в асортименті: неоновий зелений, неоновий рожевий, неоновий помаранчевий, неоновий синій Упаковка: по 100 шт одного кольору в блістері ТМ</t>
  </si>
  <si>
    <t xml:space="preserve">Блок паперу для фліпчартів, </t>
  </si>
  <si>
    <t>Папір 7.00М А4, 80г/м2, 500 арк</t>
  </si>
  <si>
    <t>Папір-ВАТМАН А1 190 г/м2, 50 аркушів в</t>
  </si>
  <si>
    <t>Клей-олівець, 21 г</t>
  </si>
  <si>
    <t xml:space="preserve">Ножиці дитячі. Пластикові ручки з гумовими вставками. </t>
  </si>
  <si>
    <t>Набір пензликів, 5 шт круглі. Ворс - поні</t>
  </si>
  <si>
    <t>Стакан-непроливайка різнокольорові</t>
  </si>
  <si>
    <t>Скотч пакувальний, прозорий 48мм х 100м х 40мік</t>
  </si>
  <si>
    <t>Клейка стрічка малярна, 48мм х 20м, біла ТМ</t>
  </si>
  <si>
    <t>Ніж універсальний, 9 мм, пласт.корпус з гумовими</t>
  </si>
  <si>
    <t>Степлер металевий</t>
  </si>
  <si>
    <t>Скоби №24/6,  1000 шт</t>
  </si>
  <si>
    <t>Файл для документів А4, 40 мкм</t>
  </si>
  <si>
    <t>Скріпки кольорові, 28 мм, круглі, 100 шт</t>
  </si>
  <si>
    <t>Набір з 4 маркерів для магнітних дошок ТМ</t>
  </si>
  <si>
    <t xml:space="preserve">Набір текст-маркерів, 4шт. у блістері. Чорнило на водній основі, не токсичне. Клиноподібний пишучий вузол. Ширина лінії 1-5мм </t>
  </si>
  <si>
    <t>Набір для креслення. Комплект: лінійка 20см, 2 трикутники, транспортир</t>
  </si>
  <si>
    <t>"Ручка 319_ Тип ЗБ-ручка</t>
  </si>
  <si>
    <t xml:space="preserve">Набір ниток для ЗБ ручки Діаметр нитки: 1.75 мм /+-5мм. Колір 20 різних кольорів: </t>
  </si>
  <si>
    <t>Папір кольоровий  А4 80г/м2, 10 кольорів</t>
  </si>
  <si>
    <t>Дошка коркова. Розмір 60x90 см. Дерев'яна рамка із сосни. Комплект для кріплення, 6 кнопок-цвяхів ТМ</t>
  </si>
  <si>
    <t>Набір скетч-маркерів , спиртові</t>
  </si>
  <si>
    <t xml:space="preserve">Папір офісний  А4 </t>
  </si>
  <si>
    <t>Пастель масляна 36 кольорів,</t>
  </si>
  <si>
    <t>Тісто для ліплення 24 кольори</t>
  </si>
  <si>
    <t>Контейнер 100л для зберігання з кришкою на колесах</t>
  </si>
  <si>
    <t>Настільна гра Монополія (велика) економічна</t>
  </si>
  <si>
    <t xml:space="preserve">Гра Твістер </t>
  </si>
  <si>
    <t>Настільна гра  Мафія</t>
  </si>
  <si>
    <t>Дитяча карта світу. ФОРМАТ А1 (українською мовою)</t>
  </si>
  <si>
    <t>Дитяча карта України. Формат А1 (українською мовою)</t>
  </si>
  <si>
    <t>Велика дитяча енциклопедія Видавництво: Рідна Мова</t>
  </si>
  <si>
    <t>Ненудна наука. Для тих, кому від 7 до 107 років</t>
  </si>
  <si>
    <t>Велика книга про Тіло - Мінна Лейсі</t>
  </si>
  <si>
    <t>Благодійні продукти</t>
  </si>
  <si>
    <t xml:space="preserve">Безоплатна  благодійна  допомога спортивного інвентарю </t>
  </si>
  <si>
    <t>Всього на суму</t>
  </si>
  <si>
    <t xml:space="preserve">Благодійна допомога від Благодійний Фонд Посмішка ЮА </t>
  </si>
  <si>
    <t>Найменування</t>
  </si>
  <si>
    <t>Електроди</t>
  </si>
  <si>
    <t>Арматура до бачка</t>
  </si>
  <si>
    <t>Багет</t>
  </si>
  <si>
    <t>Болт</t>
  </si>
  <si>
    <t>Валік</t>
  </si>
  <si>
    <t>Відро МОП</t>
  </si>
  <si>
    <t>Тряпка МОП</t>
  </si>
  <si>
    <t>Відро 12л</t>
  </si>
  <si>
    <t>Зошит великий</t>
  </si>
  <si>
    <t>Карабін</t>
  </si>
  <si>
    <t>Клійонка</t>
  </si>
  <si>
    <t>Кутники</t>
  </si>
  <si>
    <t>Клей</t>
  </si>
  <si>
    <t>Клейка стрічка</t>
  </si>
  <si>
    <t>Лак 0,9л</t>
  </si>
  <si>
    <t>Мішок пакувальний</t>
  </si>
  <si>
    <t>Маркер</t>
  </si>
  <si>
    <t>Обойма для труб</t>
  </si>
  <si>
    <t>Рідке мило 5л</t>
  </si>
  <si>
    <t>Підлогове покриття</t>
  </si>
  <si>
    <t>Папка швидкозшивач</t>
  </si>
  <si>
    <t>Плівка захисна</t>
  </si>
  <si>
    <t>Пензлик</t>
  </si>
  <si>
    <t>Сегрегатор</t>
  </si>
  <si>
    <t>Скоби</t>
  </si>
  <si>
    <t>Стяжка</t>
  </si>
  <si>
    <t>Савок</t>
  </si>
  <si>
    <t>Фарба 0,9</t>
  </si>
  <si>
    <t>Цвяхи упаковка</t>
  </si>
  <si>
    <t>Шпаклівка1,5кг</t>
  </si>
  <si>
    <t>Шнур</t>
  </si>
  <si>
    <t>Шуруп</t>
  </si>
  <si>
    <t>Шпатель</t>
  </si>
  <si>
    <t>Шкребок</t>
  </si>
  <si>
    <t>Освіжувач для туалету</t>
  </si>
  <si>
    <t xml:space="preserve">Розчинник для емалей </t>
  </si>
  <si>
    <t>Модель інтерактивного світлофору 70 см</t>
  </si>
  <si>
    <t>Модель великих дорожніх знаків 70 см</t>
  </si>
  <si>
    <t>Набір вогнегасників(порошковий, вуглекислий, аерозольний)</t>
  </si>
  <si>
    <t>Комплект стендів "ДСНС" Обємні макети гранат , мін, снарядів(3 стенди, 21 позиція)</t>
  </si>
  <si>
    <t>Глобус будова землі</t>
  </si>
  <si>
    <t>Модель осі кординат</t>
  </si>
  <si>
    <t>Набір частина цілого на крузі. Дроби на магнітах</t>
  </si>
  <si>
    <t>Глобус фізичний 320мм</t>
  </si>
  <si>
    <t xml:space="preserve">Набір на магнітах Кркгообіг води в природі </t>
  </si>
  <si>
    <t>Україна. Фізична карта</t>
  </si>
  <si>
    <t>Світ. Карта півкуль</t>
  </si>
  <si>
    <t>Набір мікропрепаратів Гриби</t>
  </si>
  <si>
    <t>Світ Кліматичні пояси та області, м-б 1/22000000 (на картоні)</t>
  </si>
  <si>
    <t>Телурій</t>
  </si>
  <si>
    <t>Модель Сонячної системи моторизована</t>
  </si>
  <si>
    <t>Модель Фартух Внутрішня будова тіла людини</t>
  </si>
  <si>
    <t>Україна .Карта адміністративно-політична</t>
  </si>
  <si>
    <t>Блок живлення Meraki mr 802.3at HOE Ingector</t>
  </si>
  <si>
    <t>Кабель живлення Cisco Meraki AC Power Cold for MX</t>
  </si>
  <si>
    <t>Точка доступу Cisco Meraki mr36 wi-f16 indoor AP</t>
  </si>
  <si>
    <t>Міжмережевий  екран Cisco Meraki mx67 Router/security Ahhliance</t>
  </si>
  <si>
    <t xml:space="preserve">Всього на суму </t>
  </si>
  <si>
    <t xml:space="preserve">      4 КВАРТАЛ 2023</t>
  </si>
  <si>
    <t>Навчальне обладнання для НУШ 5-6 класи</t>
  </si>
  <si>
    <t xml:space="preserve"> Обладнання  Cisco </t>
  </si>
  <si>
    <t xml:space="preserve">Всього </t>
  </si>
  <si>
    <t xml:space="preserve">Обладнання  Cisco </t>
  </si>
  <si>
    <t>Навчання працівників з охорони праці</t>
  </si>
  <si>
    <t>Козлівський ліцей Козлівської селищної ради</t>
  </si>
  <si>
    <t>Обслуговування системи охоронно-тривожної сигналізації</t>
  </si>
  <si>
    <t>Навчальне обладнання для Класу безпеки</t>
  </si>
  <si>
    <t xml:space="preserve"> Козлівський ліцей Козлівської селищної ради</t>
  </si>
  <si>
    <t>Засіб "Саво"</t>
  </si>
  <si>
    <t>Засіб для миття посуду</t>
  </si>
  <si>
    <t>Папір для друку</t>
  </si>
  <si>
    <t>Пакети для сміття</t>
  </si>
  <si>
    <t>Папка на зав'язку</t>
  </si>
  <si>
    <t xml:space="preserve">Свердло </t>
  </si>
  <si>
    <t>"Снєжка" 10л</t>
  </si>
  <si>
    <t>"Снєжка" 5л</t>
  </si>
  <si>
    <t>Штапики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</si>
</sst>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20"/>
      <name val="Times New Roman"/>
      <family val="1"/>
      <charset val="204"/>
    </font>
    <font>
      <sz val="1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2" fontId="3" fillId="0" borderId="1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/>
    <xf numFmtId="0" fontId="4" fillId="0" borderId="1" xfId="0" applyFont="1" applyBorder="1"/>
    <xf numFmtId="0" fontId="3" fillId="0" borderId="2" xfId="0" applyFont="1" applyBorder="1" applyAlignment="1">
      <alignment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6" fillId="0" borderId="1" xfId="0" applyFont="1" applyBorder="1"/>
    <xf numFmtId="0" fontId="5" fillId="0" borderId="1" xfId="0" applyFont="1" applyBorder="1"/>
    <xf numFmtId="0" fontId="6" fillId="2" borderId="1" xfId="0" applyFont="1" applyFill="1" applyBorder="1" applyAlignment="1">
      <alignment wrapText="1"/>
    </xf>
    <xf numFmtId="14" fontId="5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2" fontId="6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2" fontId="6" fillId="0" borderId="6" xfId="0" applyNumberFormat="1" applyFont="1" applyFill="1" applyBorder="1" applyAlignment="1">
      <alignment horizontal="center"/>
    </xf>
    <xf numFmtId="0" fontId="7" fillId="0" borderId="1" xfId="0" applyFont="1" applyBorder="1" applyAlignment="1">
      <alignment vertical="top" wrapText="1"/>
    </xf>
    <xf numFmtId="2" fontId="7" fillId="0" borderId="1" xfId="0" applyNumberFormat="1" applyFont="1" applyBorder="1" applyAlignment="1">
      <alignment horizontal="center" vertical="top" wrapText="1"/>
    </xf>
    <xf numFmtId="2" fontId="8" fillId="0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wrapText="1"/>
    </xf>
    <xf numFmtId="2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2" fontId="11" fillId="0" borderId="1" xfId="0" applyNumberFormat="1" applyFont="1" applyBorder="1"/>
    <xf numFmtId="0" fontId="11" fillId="0" borderId="0" xfId="0" applyFont="1"/>
    <xf numFmtId="0" fontId="7" fillId="0" borderId="5" xfId="0" applyFont="1" applyBorder="1"/>
    <xf numFmtId="2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wrapText="1"/>
    </xf>
    <xf numFmtId="0" fontId="5" fillId="3" borderId="1" xfId="0" applyFont="1" applyFill="1" applyBorder="1" applyAlignment="1">
      <alignment vertical="top" wrapText="1"/>
    </xf>
    <xf numFmtId="2" fontId="5" fillId="3" borderId="1" xfId="0" applyNumberFormat="1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vertical="top" wrapText="1"/>
    </xf>
    <xf numFmtId="2" fontId="5" fillId="3" borderId="5" xfId="0" applyNumberFormat="1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vertical="top" wrapText="1"/>
    </xf>
    <xf numFmtId="0" fontId="5" fillId="3" borderId="3" xfId="0" applyFont="1" applyFill="1" applyBorder="1" applyAlignment="1">
      <alignment vertical="top" wrapText="1"/>
    </xf>
    <xf numFmtId="0" fontId="5" fillId="3" borderId="4" xfId="0" applyFont="1" applyFill="1" applyBorder="1" applyAlignment="1">
      <alignment vertical="top" wrapText="1"/>
    </xf>
    <xf numFmtId="0" fontId="11" fillId="2" borderId="2" xfId="0" applyFont="1" applyFill="1" applyBorder="1" applyAlignment="1">
      <alignment wrapText="1"/>
    </xf>
    <xf numFmtId="0" fontId="9" fillId="3" borderId="5" xfId="0" applyFont="1" applyFill="1" applyBorder="1" applyAlignment="1">
      <alignment vertical="top" wrapText="1"/>
    </xf>
    <xf numFmtId="2" fontId="9" fillId="3" borderId="5" xfId="0" applyNumberFormat="1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vertical="top" wrapText="1"/>
    </xf>
    <xf numFmtId="2" fontId="9" fillId="3" borderId="1" xfId="0" applyNumberFormat="1" applyFont="1" applyFill="1" applyBorder="1" applyAlignment="1">
      <alignment horizontal="center" vertical="top" wrapText="1"/>
    </xf>
    <xf numFmtId="0" fontId="11" fillId="0" borderId="1" xfId="0" applyFont="1" applyBorder="1"/>
    <xf numFmtId="2" fontId="11" fillId="0" borderId="1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 vertical="center" wrapText="1"/>
    </xf>
    <xf numFmtId="0" fontId="11" fillId="0" borderId="2" xfId="0" applyFont="1" applyBorder="1"/>
    <xf numFmtId="0" fontId="10" fillId="0" borderId="2" xfId="0" applyFont="1" applyBorder="1"/>
    <xf numFmtId="0" fontId="12" fillId="0" borderId="2" xfId="0" applyFont="1" applyBorder="1"/>
    <xf numFmtId="0" fontId="12" fillId="0" borderId="2" xfId="0" applyFont="1" applyBorder="1" applyAlignment="1">
      <alignment horizontal="left"/>
    </xf>
    <xf numFmtId="2" fontId="3" fillId="3" borderId="1" xfId="0" applyNumberFormat="1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left" vertical="top" wrapText="1"/>
    </xf>
    <xf numFmtId="2" fontId="13" fillId="0" borderId="1" xfId="0" applyNumberFormat="1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1" xfId="0" applyFont="1" applyBorder="1"/>
    <xf numFmtId="0" fontId="17" fillId="0" borderId="1" xfId="0" applyFont="1" applyBorder="1" applyAlignment="1">
      <alignment horizontal="center"/>
    </xf>
    <xf numFmtId="0" fontId="18" fillId="0" borderId="0" xfId="0" applyFont="1"/>
    <xf numFmtId="2" fontId="18" fillId="0" borderId="0" xfId="0" applyNumberFormat="1" applyFont="1" applyAlignment="1">
      <alignment horizontal="center"/>
    </xf>
    <xf numFmtId="0" fontId="7" fillId="0" borderId="1" xfId="0" applyFont="1" applyBorder="1"/>
    <xf numFmtId="0" fontId="13" fillId="0" borderId="1" xfId="0" applyFont="1" applyBorder="1"/>
    <xf numFmtId="2" fontId="1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2" fontId="9" fillId="0" borderId="2" xfId="0" applyNumberFormat="1" applyFont="1" applyBorder="1" applyAlignment="1">
      <alignment horizontal="center" vertical="center" wrapText="1"/>
    </xf>
    <xf numFmtId="2" fontId="9" fillId="0" borderId="4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11" fillId="0" borderId="5" xfId="0" applyFont="1" applyBorder="1" applyAlignment="1">
      <alignment horizontal="center"/>
    </xf>
    <xf numFmtId="0" fontId="19" fillId="0" borderId="2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8"/>
  <sheetViews>
    <sheetView workbookViewId="0">
      <selection activeCell="B2" sqref="B2:C28"/>
    </sheetView>
  </sheetViews>
  <sheetFormatPr defaultRowHeight="15" x14ac:dyDescent="0.25"/>
  <cols>
    <col min="2" max="2" width="74.140625" customWidth="1"/>
    <col min="3" max="3" width="41.42578125" customWidth="1"/>
  </cols>
  <sheetData>
    <row r="2" spans="2:3" x14ac:dyDescent="0.25">
      <c r="B2" s="57"/>
      <c r="C2" s="57"/>
    </row>
    <row r="3" spans="2:3" ht="25.5" x14ac:dyDescent="0.35">
      <c r="B3" s="3" t="s">
        <v>11</v>
      </c>
      <c r="C3" s="58" t="s">
        <v>34</v>
      </c>
    </row>
    <row r="4" spans="2:3" x14ac:dyDescent="0.25">
      <c r="B4" s="1"/>
      <c r="C4" s="57"/>
    </row>
    <row r="5" spans="2:3" x14ac:dyDescent="0.25">
      <c r="B5" s="57"/>
      <c r="C5" s="2"/>
    </row>
    <row r="6" spans="2:3" ht="26.25" x14ac:dyDescent="0.4">
      <c r="B6" s="59"/>
      <c r="C6" s="60" t="s">
        <v>10</v>
      </c>
    </row>
    <row r="7" spans="2:3" ht="29.25" customHeight="1" x14ac:dyDescent="0.3">
      <c r="B7" s="6" t="s">
        <v>6</v>
      </c>
      <c r="C7" s="4">
        <v>2476240.2200000002</v>
      </c>
    </row>
    <row r="8" spans="2:3" ht="18.75" x14ac:dyDescent="0.3">
      <c r="B8" s="7" t="s">
        <v>1</v>
      </c>
      <c r="C8" s="4">
        <v>19101.3</v>
      </c>
    </row>
    <row r="9" spans="2:3" ht="18.75" x14ac:dyDescent="0.3">
      <c r="B9" s="8" t="s">
        <v>2</v>
      </c>
      <c r="C9" s="4">
        <v>12739.02</v>
      </c>
    </row>
    <row r="10" spans="2:3" ht="18.75" x14ac:dyDescent="0.3">
      <c r="B10" s="9" t="s">
        <v>12</v>
      </c>
      <c r="C10" s="4">
        <v>1945.35</v>
      </c>
    </row>
    <row r="11" spans="2:3" ht="18.75" x14ac:dyDescent="0.3">
      <c r="B11" s="8" t="s">
        <v>3</v>
      </c>
      <c r="C11" s="4">
        <v>35267.31</v>
      </c>
    </row>
    <row r="12" spans="2:3" ht="18.75" x14ac:dyDescent="0.3">
      <c r="B12" s="6" t="s">
        <v>8</v>
      </c>
      <c r="C12" s="4">
        <v>27810.53</v>
      </c>
    </row>
    <row r="13" spans="2:3" ht="18.75" x14ac:dyDescent="0.3">
      <c r="B13" s="8" t="s">
        <v>4</v>
      </c>
      <c r="C13" s="4">
        <v>900</v>
      </c>
    </row>
    <row r="14" spans="2:3" ht="18.75" x14ac:dyDescent="0.3">
      <c r="B14" s="9" t="s">
        <v>5</v>
      </c>
      <c r="C14" s="5">
        <v>2204.48</v>
      </c>
    </row>
    <row r="15" spans="2:3" ht="18.75" x14ac:dyDescent="0.3">
      <c r="B15" s="9" t="s">
        <v>32</v>
      </c>
      <c r="C15" s="5">
        <f>4332.37+1040.05</f>
        <v>5372.42</v>
      </c>
    </row>
    <row r="16" spans="2:3" ht="18.75" x14ac:dyDescent="0.3">
      <c r="B16" s="9" t="s">
        <v>33</v>
      </c>
      <c r="C16" s="5">
        <v>165</v>
      </c>
    </row>
    <row r="17" spans="2:3" ht="18.75" x14ac:dyDescent="0.3">
      <c r="B17" s="10" t="s">
        <v>7</v>
      </c>
      <c r="C17" s="5">
        <v>22010.73</v>
      </c>
    </row>
    <row r="18" spans="2:3" ht="18.75" x14ac:dyDescent="0.3">
      <c r="B18" s="9" t="s">
        <v>31</v>
      </c>
      <c r="C18" s="5">
        <v>1100.53</v>
      </c>
    </row>
    <row r="19" spans="2:3" ht="21" customHeight="1" x14ac:dyDescent="0.3">
      <c r="B19" s="10" t="s">
        <v>13</v>
      </c>
      <c r="C19" s="5">
        <v>100</v>
      </c>
    </row>
    <row r="20" spans="2:3" ht="17.25" customHeight="1" x14ac:dyDescent="0.3">
      <c r="B20" s="10" t="s">
        <v>35</v>
      </c>
      <c r="C20" s="5">
        <v>12433.66</v>
      </c>
    </row>
    <row r="21" spans="2:3" ht="22.5" customHeight="1" x14ac:dyDescent="0.3">
      <c r="B21" s="10" t="s">
        <v>36</v>
      </c>
      <c r="C21" s="5">
        <v>5508</v>
      </c>
    </row>
    <row r="22" spans="2:3" ht="18.75" x14ac:dyDescent="0.3">
      <c r="B22" s="9" t="s">
        <v>82</v>
      </c>
      <c r="C22" s="5">
        <v>4965</v>
      </c>
    </row>
    <row r="23" spans="2:3" ht="20.25" x14ac:dyDescent="0.3">
      <c r="B23" s="61" t="s">
        <v>0</v>
      </c>
      <c r="C23" s="62">
        <f>SUM(C8:C22)</f>
        <v>151623.32999999999</v>
      </c>
    </row>
    <row r="24" spans="2:3" x14ac:dyDescent="0.25">
      <c r="B24" s="57"/>
      <c r="C24" s="57"/>
    </row>
    <row r="25" spans="2:3" ht="19.5" customHeight="1" x14ac:dyDescent="0.25">
      <c r="B25" s="63" t="s">
        <v>138</v>
      </c>
      <c r="C25" s="25">
        <v>547</v>
      </c>
    </row>
    <row r="26" spans="2:3" ht="19.5" customHeight="1" x14ac:dyDescent="0.25">
      <c r="B26" s="23" t="s">
        <v>141</v>
      </c>
      <c r="C26" s="24">
        <v>38030.5</v>
      </c>
    </row>
    <row r="27" spans="2:3" ht="19.5" customHeight="1" x14ac:dyDescent="0.25">
      <c r="B27" s="23" t="s">
        <v>139</v>
      </c>
      <c r="C27" s="24">
        <v>34596</v>
      </c>
    </row>
    <row r="28" spans="2:3" ht="20.25" customHeight="1" x14ac:dyDescent="0.3">
      <c r="B28" s="64" t="s">
        <v>204</v>
      </c>
      <c r="C28" s="65">
        <f>SUM(C25:C27)</f>
        <v>73173.5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"/>
  <sheetViews>
    <sheetView topLeftCell="A121" workbookViewId="0">
      <selection activeCell="A27" sqref="A27"/>
    </sheetView>
  </sheetViews>
  <sheetFormatPr defaultRowHeight="15" x14ac:dyDescent="0.25"/>
  <cols>
    <col min="1" max="1" width="53" customWidth="1"/>
  </cols>
  <sheetData>
    <row r="1" spans="1:4" x14ac:dyDescent="0.25">
      <c r="A1" s="30" t="s">
        <v>11</v>
      </c>
      <c r="B1" s="12"/>
      <c r="C1" s="12"/>
      <c r="D1" s="12"/>
    </row>
    <row r="2" spans="1:4" ht="15.75" x14ac:dyDescent="0.25">
      <c r="A2" s="31" t="s">
        <v>142</v>
      </c>
      <c r="B2" s="31" t="s">
        <v>9</v>
      </c>
      <c r="C2" s="31" t="s">
        <v>10</v>
      </c>
      <c r="D2" s="12"/>
    </row>
    <row r="3" spans="1:4" x14ac:dyDescent="0.25">
      <c r="A3" s="13" t="s">
        <v>37</v>
      </c>
      <c r="B3" s="19">
        <v>3</v>
      </c>
      <c r="C3" s="19">
        <v>570</v>
      </c>
      <c r="D3" s="12"/>
    </row>
    <row r="4" spans="1:4" x14ac:dyDescent="0.25">
      <c r="A4" s="13" t="s">
        <v>38</v>
      </c>
      <c r="B4" s="19">
        <v>4</v>
      </c>
      <c r="C4" s="19">
        <v>600</v>
      </c>
      <c r="D4" s="12"/>
    </row>
    <row r="5" spans="1:4" x14ac:dyDescent="0.25">
      <c r="A5" s="14" t="s">
        <v>16</v>
      </c>
      <c r="B5" s="19">
        <v>1</v>
      </c>
      <c r="C5" s="19">
        <v>217.22</v>
      </c>
      <c r="D5" s="12"/>
    </row>
    <row r="6" spans="1:4" x14ac:dyDescent="0.25">
      <c r="A6" s="14" t="s">
        <v>39</v>
      </c>
      <c r="B6" s="19">
        <v>1</v>
      </c>
      <c r="C6" s="19">
        <v>250</v>
      </c>
      <c r="D6" s="12"/>
    </row>
    <row r="7" spans="1:4" x14ac:dyDescent="0.25">
      <c r="A7" s="14" t="s">
        <v>40</v>
      </c>
      <c r="B7" s="19">
        <v>40</v>
      </c>
      <c r="C7" s="19">
        <v>400</v>
      </c>
      <c r="D7" s="12"/>
    </row>
    <row r="8" spans="1:4" x14ac:dyDescent="0.25">
      <c r="A8" s="14" t="s">
        <v>41</v>
      </c>
      <c r="B8" s="19">
        <v>1</v>
      </c>
      <c r="C8" s="19">
        <v>22.2</v>
      </c>
      <c r="D8" s="12"/>
    </row>
    <row r="9" spans="1:4" x14ac:dyDescent="0.25">
      <c r="A9" s="14" t="s">
        <v>42</v>
      </c>
      <c r="B9" s="19">
        <v>3</v>
      </c>
      <c r="C9" s="19">
        <v>240</v>
      </c>
      <c r="D9" s="12"/>
    </row>
    <row r="10" spans="1:4" x14ac:dyDescent="0.25">
      <c r="A10" s="14" t="s">
        <v>43</v>
      </c>
      <c r="B10" s="19">
        <v>3</v>
      </c>
      <c r="C10" s="19">
        <v>1200</v>
      </c>
      <c r="D10" s="12"/>
    </row>
    <row r="11" spans="1:4" x14ac:dyDescent="0.25">
      <c r="A11" s="14" t="s">
        <v>18</v>
      </c>
      <c r="B11" s="19">
        <v>26</v>
      </c>
      <c r="C11" s="19">
        <f>385+525</f>
        <v>910</v>
      </c>
      <c r="D11" s="12"/>
    </row>
    <row r="12" spans="1:4" x14ac:dyDescent="0.25">
      <c r="A12" s="14" t="s">
        <v>44</v>
      </c>
      <c r="B12" s="19">
        <v>8</v>
      </c>
      <c r="C12" s="19">
        <v>608.96</v>
      </c>
      <c r="D12" s="12"/>
    </row>
    <row r="13" spans="1:4" x14ac:dyDescent="0.25">
      <c r="A13" s="14" t="s">
        <v>45</v>
      </c>
      <c r="B13" s="19">
        <f>100+20</f>
        <v>120</v>
      </c>
      <c r="C13" s="19">
        <f>80+90</f>
        <v>170</v>
      </c>
      <c r="D13" s="12"/>
    </row>
    <row r="14" spans="1:4" x14ac:dyDescent="0.25">
      <c r="A14" s="14" t="s">
        <v>211</v>
      </c>
      <c r="B14" s="19">
        <v>1</v>
      </c>
      <c r="C14" s="19">
        <v>162</v>
      </c>
      <c r="D14" s="12"/>
    </row>
    <row r="15" spans="1:4" x14ac:dyDescent="0.25">
      <c r="A15" s="14" t="s">
        <v>46</v>
      </c>
      <c r="B15" s="19">
        <v>4</v>
      </c>
      <c r="C15" s="19">
        <f>138+306.99</f>
        <v>444.99</v>
      </c>
      <c r="D15" s="12"/>
    </row>
    <row r="16" spans="1:4" x14ac:dyDescent="0.25">
      <c r="A16" s="14" t="s">
        <v>47</v>
      </c>
      <c r="B16" s="19">
        <v>5</v>
      </c>
      <c r="C16" s="19">
        <f>123+87.2</f>
        <v>210.2</v>
      </c>
      <c r="D16" s="12"/>
    </row>
    <row r="17" spans="1:4" x14ac:dyDescent="0.25">
      <c r="A17" s="14" t="s">
        <v>48</v>
      </c>
      <c r="B17" s="19">
        <v>1</v>
      </c>
      <c r="C17" s="19">
        <v>650</v>
      </c>
      <c r="D17" s="12"/>
    </row>
    <row r="18" spans="1:4" x14ac:dyDescent="0.25">
      <c r="A18" s="14" t="s">
        <v>20</v>
      </c>
      <c r="B18" s="19">
        <v>1</v>
      </c>
      <c r="C18" s="19">
        <v>56</v>
      </c>
      <c r="D18" s="12"/>
    </row>
    <row r="19" spans="1:4" x14ac:dyDescent="0.25">
      <c r="A19" s="14" t="s">
        <v>49</v>
      </c>
      <c r="B19" s="19">
        <v>1</v>
      </c>
      <c r="C19" s="19">
        <v>150</v>
      </c>
      <c r="D19" s="12"/>
    </row>
    <row r="20" spans="1:4" x14ac:dyDescent="0.25">
      <c r="A20" s="14" t="s">
        <v>50</v>
      </c>
      <c r="B20" s="19">
        <v>5</v>
      </c>
      <c r="C20" s="19">
        <v>250</v>
      </c>
      <c r="D20" s="12"/>
    </row>
    <row r="21" spans="1:4" x14ac:dyDescent="0.25">
      <c r="A21" s="14" t="s">
        <v>51</v>
      </c>
      <c r="B21" s="19">
        <v>60</v>
      </c>
      <c r="C21" s="19">
        <v>600</v>
      </c>
      <c r="D21" s="12"/>
    </row>
    <row r="22" spans="1:4" x14ac:dyDescent="0.25">
      <c r="A22" s="14" t="s">
        <v>52</v>
      </c>
      <c r="B22" s="19">
        <v>3</v>
      </c>
      <c r="C22" s="19">
        <v>138</v>
      </c>
      <c r="D22" s="12"/>
    </row>
    <row r="23" spans="1:4" x14ac:dyDescent="0.25">
      <c r="A23" s="14" t="s">
        <v>53</v>
      </c>
      <c r="B23" s="19">
        <f>47+6</f>
        <v>53</v>
      </c>
      <c r="C23" s="19">
        <f>188+72</f>
        <v>260</v>
      </c>
      <c r="D23" s="12"/>
    </row>
    <row r="24" spans="1:4" x14ac:dyDescent="0.25">
      <c r="A24" s="14" t="s">
        <v>54</v>
      </c>
      <c r="B24" s="19">
        <v>2</v>
      </c>
      <c r="C24" s="19">
        <v>70</v>
      </c>
      <c r="D24" s="12"/>
    </row>
    <row r="25" spans="1:4" x14ac:dyDescent="0.25">
      <c r="A25" s="14" t="s">
        <v>213</v>
      </c>
      <c r="B25" s="19">
        <v>4</v>
      </c>
      <c r="C25" s="19">
        <v>568</v>
      </c>
      <c r="D25" s="12"/>
    </row>
    <row r="26" spans="1:4" x14ac:dyDescent="0.25">
      <c r="A26" s="14" t="s">
        <v>22</v>
      </c>
      <c r="B26" s="19">
        <v>6</v>
      </c>
      <c r="C26" s="19">
        <v>1143</v>
      </c>
      <c r="D26" s="12"/>
    </row>
    <row r="27" spans="1:4" x14ac:dyDescent="0.25">
      <c r="A27" s="14" t="s">
        <v>21</v>
      </c>
      <c r="B27" s="19">
        <v>1</v>
      </c>
      <c r="C27" s="19">
        <v>130</v>
      </c>
      <c r="D27" s="12"/>
    </row>
    <row r="28" spans="1:4" x14ac:dyDescent="0.25">
      <c r="A28" s="14" t="s">
        <v>55</v>
      </c>
      <c r="B28" s="19">
        <v>4</v>
      </c>
      <c r="C28" s="19">
        <v>1780</v>
      </c>
      <c r="D28" s="12"/>
    </row>
    <row r="29" spans="1:4" x14ac:dyDescent="0.25">
      <c r="A29" s="14" t="s">
        <v>23</v>
      </c>
      <c r="B29" s="19">
        <v>15</v>
      </c>
      <c r="C29" s="19">
        <v>240</v>
      </c>
      <c r="D29" s="12"/>
    </row>
    <row r="30" spans="1:4" x14ac:dyDescent="0.25">
      <c r="A30" s="14" t="s">
        <v>56</v>
      </c>
      <c r="B30" s="19">
        <v>1</v>
      </c>
      <c r="C30" s="19">
        <v>120</v>
      </c>
      <c r="D30" s="12"/>
    </row>
    <row r="31" spans="1:4" x14ac:dyDescent="0.25">
      <c r="A31" s="14" t="s">
        <v>57</v>
      </c>
      <c r="B31" s="19">
        <v>2</v>
      </c>
      <c r="C31" s="19">
        <f>160+98.75</f>
        <v>258.75</v>
      </c>
      <c r="D31" s="12"/>
    </row>
    <row r="32" spans="1:4" x14ac:dyDescent="0.25">
      <c r="A32" s="14" t="s">
        <v>214</v>
      </c>
      <c r="B32" s="19">
        <v>10</v>
      </c>
      <c r="C32" s="19">
        <v>563.75</v>
      </c>
      <c r="D32" s="12"/>
    </row>
    <row r="33" spans="1:4" x14ac:dyDescent="0.25">
      <c r="A33" s="14" t="s">
        <v>58</v>
      </c>
      <c r="B33" s="19">
        <v>1</v>
      </c>
      <c r="C33" s="19">
        <v>400</v>
      </c>
      <c r="D33" s="12"/>
    </row>
    <row r="34" spans="1:4" x14ac:dyDescent="0.25">
      <c r="A34" s="14" t="s">
        <v>59</v>
      </c>
      <c r="B34" s="19">
        <v>1</v>
      </c>
      <c r="C34" s="19">
        <v>125</v>
      </c>
      <c r="D34" s="12"/>
    </row>
    <row r="35" spans="1:4" x14ac:dyDescent="0.25">
      <c r="A35" s="14" t="s">
        <v>60</v>
      </c>
      <c r="B35" s="19">
        <v>3</v>
      </c>
      <c r="C35" s="19">
        <v>120</v>
      </c>
      <c r="D35" s="12"/>
    </row>
    <row r="36" spans="1:4" x14ac:dyDescent="0.25">
      <c r="A36" s="14" t="s">
        <v>24</v>
      </c>
      <c r="B36" s="19">
        <v>3</v>
      </c>
      <c r="C36" s="19">
        <v>270</v>
      </c>
      <c r="D36" s="12"/>
    </row>
    <row r="37" spans="1:4" x14ac:dyDescent="0.25">
      <c r="A37" s="14" t="s">
        <v>61</v>
      </c>
      <c r="B37" s="19">
        <v>2</v>
      </c>
      <c r="C37" s="19">
        <v>41.08</v>
      </c>
      <c r="D37" s="12"/>
    </row>
    <row r="38" spans="1:4" x14ac:dyDescent="0.25">
      <c r="A38" s="14" t="s">
        <v>25</v>
      </c>
      <c r="B38" s="19">
        <v>1</v>
      </c>
      <c r="C38" s="19">
        <v>230</v>
      </c>
      <c r="D38" s="12"/>
    </row>
    <row r="39" spans="1:4" x14ac:dyDescent="0.25">
      <c r="A39" s="14" t="s">
        <v>62</v>
      </c>
      <c r="B39" s="19">
        <v>2</v>
      </c>
      <c r="C39" s="19">
        <v>1060</v>
      </c>
      <c r="D39" s="12"/>
    </row>
    <row r="40" spans="1:4" x14ac:dyDescent="0.25">
      <c r="A40" s="14" t="s">
        <v>63</v>
      </c>
      <c r="B40" s="19">
        <v>1</v>
      </c>
      <c r="C40" s="19">
        <v>110</v>
      </c>
      <c r="D40" s="12"/>
    </row>
    <row r="41" spans="1:4" x14ac:dyDescent="0.25">
      <c r="A41" s="14" t="s">
        <v>64</v>
      </c>
      <c r="B41" s="19">
        <f>30+100+10+20</f>
        <v>160</v>
      </c>
      <c r="C41" s="19">
        <f>90+30+4+24</f>
        <v>148</v>
      </c>
      <c r="D41" s="12"/>
    </row>
    <row r="42" spans="1:4" x14ac:dyDescent="0.25">
      <c r="A42" s="14" t="s">
        <v>26</v>
      </c>
      <c r="B42" s="19">
        <v>1</v>
      </c>
      <c r="C42" s="19">
        <v>40</v>
      </c>
      <c r="D42" s="12"/>
    </row>
    <row r="43" spans="1:4" x14ac:dyDescent="0.25">
      <c r="A43" s="14" t="s">
        <v>65</v>
      </c>
      <c r="B43" s="19">
        <v>3</v>
      </c>
      <c r="C43" s="19">
        <v>58.56</v>
      </c>
      <c r="D43" s="12"/>
    </row>
    <row r="44" spans="1:4" x14ac:dyDescent="0.25">
      <c r="A44" s="14" t="s">
        <v>28</v>
      </c>
      <c r="B44" s="19">
        <v>2</v>
      </c>
      <c r="C44" s="19">
        <v>70.099999999999994</v>
      </c>
      <c r="D44" s="12"/>
    </row>
    <row r="45" spans="1:4" x14ac:dyDescent="0.25">
      <c r="A45" s="14" t="s">
        <v>66</v>
      </c>
      <c r="B45" s="19">
        <v>4</v>
      </c>
      <c r="C45" s="19">
        <v>159.80000000000001</v>
      </c>
      <c r="D45" s="12"/>
    </row>
    <row r="46" spans="1:4" x14ac:dyDescent="0.25">
      <c r="A46" s="14" t="s">
        <v>67</v>
      </c>
      <c r="B46" s="19">
        <v>3</v>
      </c>
      <c r="C46" s="19">
        <v>600</v>
      </c>
      <c r="D46" s="12"/>
    </row>
    <row r="47" spans="1:4" x14ac:dyDescent="0.25">
      <c r="A47" s="14" t="s">
        <v>68</v>
      </c>
      <c r="B47" s="19">
        <v>6</v>
      </c>
      <c r="C47" s="19">
        <v>780</v>
      </c>
      <c r="D47" s="12"/>
    </row>
    <row r="48" spans="1:4" x14ac:dyDescent="0.25">
      <c r="A48" s="14" t="s">
        <v>29</v>
      </c>
      <c r="B48" s="19">
        <v>64</v>
      </c>
      <c r="C48" s="19">
        <v>361.6</v>
      </c>
      <c r="D48" s="12"/>
    </row>
    <row r="49" spans="1:4" x14ac:dyDescent="0.25">
      <c r="A49" s="14" t="s">
        <v>69</v>
      </c>
      <c r="B49" s="19">
        <v>3</v>
      </c>
      <c r="C49" s="19">
        <v>1038</v>
      </c>
      <c r="D49" s="12"/>
    </row>
    <row r="50" spans="1:4" x14ac:dyDescent="0.25">
      <c r="A50" s="14" t="s">
        <v>70</v>
      </c>
      <c r="B50" s="19">
        <v>4</v>
      </c>
      <c r="C50" s="19">
        <v>540</v>
      </c>
      <c r="D50" s="12"/>
    </row>
    <row r="51" spans="1:4" x14ac:dyDescent="0.25">
      <c r="A51" s="14" t="s">
        <v>71</v>
      </c>
      <c r="B51" s="19">
        <v>1</v>
      </c>
      <c r="C51" s="19">
        <v>83</v>
      </c>
      <c r="D51" s="12"/>
    </row>
    <row r="52" spans="1:4" x14ac:dyDescent="0.25">
      <c r="A52" s="14" t="s">
        <v>72</v>
      </c>
      <c r="B52" s="19">
        <v>100</v>
      </c>
      <c r="C52" s="19">
        <v>45.32</v>
      </c>
      <c r="D52" s="12"/>
    </row>
    <row r="53" spans="1:4" x14ac:dyDescent="0.25">
      <c r="A53" s="14" t="s">
        <v>73</v>
      </c>
      <c r="B53" s="19">
        <v>28</v>
      </c>
      <c r="C53" s="19">
        <f>1120+3000</f>
        <v>4120</v>
      </c>
      <c r="D53" s="12"/>
    </row>
    <row r="54" spans="1:4" x14ac:dyDescent="0.25">
      <c r="A54" s="14" t="s">
        <v>74</v>
      </c>
      <c r="B54" s="19">
        <v>5</v>
      </c>
      <c r="C54" s="19">
        <v>30</v>
      </c>
      <c r="D54" s="12"/>
    </row>
    <row r="55" spans="1:4" ht="17.25" customHeight="1" x14ac:dyDescent="0.25">
      <c r="A55" s="15" t="s">
        <v>75</v>
      </c>
      <c r="B55" s="19">
        <v>100</v>
      </c>
      <c r="C55" s="19">
        <v>98</v>
      </c>
      <c r="D55" s="12"/>
    </row>
    <row r="56" spans="1:4" ht="15.75" customHeight="1" x14ac:dyDescent="0.25">
      <c r="A56" s="15" t="s">
        <v>76</v>
      </c>
      <c r="B56" s="19">
        <v>2</v>
      </c>
      <c r="C56" s="19">
        <v>640</v>
      </c>
      <c r="D56" s="12"/>
    </row>
    <row r="57" spans="1:4" ht="17.25" customHeight="1" x14ac:dyDescent="0.25">
      <c r="A57" s="15" t="s">
        <v>77</v>
      </c>
      <c r="B57" s="19">
        <v>7</v>
      </c>
      <c r="C57" s="19">
        <v>497</v>
      </c>
      <c r="D57" s="12"/>
    </row>
    <row r="58" spans="1:4" ht="16.5" customHeight="1" x14ac:dyDescent="0.25">
      <c r="A58" s="15" t="s">
        <v>78</v>
      </c>
      <c r="B58" s="20">
        <v>5</v>
      </c>
      <c r="C58" s="20">
        <v>945</v>
      </c>
      <c r="D58" s="12"/>
    </row>
    <row r="59" spans="1:4" ht="17.25" customHeight="1" x14ac:dyDescent="0.25">
      <c r="A59" s="15" t="s">
        <v>79</v>
      </c>
      <c r="B59" s="20">
        <v>8</v>
      </c>
      <c r="C59" s="20">
        <v>1776</v>
      </c>
      <c r="D59" s="12"/>
    </row>
    <row r="60" spans="1:4" ht="16.5" customHeight="1" x14ac:dyDescent="0.25">
      <c r="A60" s="15" t="s">
        <v>80</v>
      </c>
      <c r="B60" s="20">
        <v>6</v>
      </c>
      <c r="C60" s="20">
        <v>342</v>
      </c>
      <c r="D60" s="12"/>
    </row>
    <row r="61" spans="1:4" ht="19.5" customHeight="1" x14ac:dyDescent="0.25">
      <c r="A61" s="15" t="s">
        <v>81</v>
      </c>
      <c r="B61" s="20">
        <v>1</v>
      </c>
      <c r="C61" s="20">
        <v>99</v>
      </c>
      <c r="D61" s="12"/>
    </row>
    <row r="62" spans="1:4" x14ac:dyDescent="0.25">
      <c r="A62" s="26" t="s">
        <v>140</v>
      </c>
      <c r="B62" s="19"/>
      <c r="C62" s="19">
        <f>SUM(C3:C61)</f>
        <v>27810.53</v>
      </c>
      <c r="D62" s="12"/>
    </row>
    <row r="63" spans="1:4" x14ac:dyDescent="0.25">
      <c r="A63" s="12"/>
      <c r="B63" s="21"/>
      <c r="C63" s="21"/>
      <c r="D63" s="12"/>
    </row>
    <row r="64" spans="1:4" ht="31.5" x14ac:dyDescent="0.25">
      <c r="A64" s="28" t="s">
        <v>139</v>
      </c>
      <c r="B64" s="76"/>
      <c r="C64" s="77"/>
      <c r="D64" s="12"/>
    </row>
    <row r="65" spans="1:4" x14ac:dyDescent="0.25">
      <c r="A65" s="16" t="s">
        <v>83</v>
      </c>
      <c r="B65" s="11">
        <v>1</v>
      </c>
      <c r="C65" s="11">
        <v>17200</v>
      </c>
      <c r="D65" s="12"/>
    </row>
    <row r="66" spans="1:4" x14ac:dyDescent="0.25">
      <c r="A66" s="17" t="s">
        <v>84</v>
      </c>
      <c r="B66" s="11">
        <v>1</v>
      </c>
      <c r="C66" s="11">
        <v>3480</v>
      </c>
      <c r="D66" s="12"/>
    </row>
    <row r="67" spans="1:4" x14ac:dyDescent="0.25">
      <c r="A67" s="17" t="s">
        <v>85</v>
      </c>
      <c r="B67" s="11">
        <v>4</v>
      </c>
      <c r="C67" s="11">
        <v>1304</v>
      </c>
      <c r="D67" s="12"/>
    </row>
    <row r="68" spans="1:4" x14ac:dyDescent="0.25">
      <c r="A68" s="17" t="s">
        <v>86</v>
      </c>
      <c r="B68" s="11">
        <v>4</v>
      </c>
      <c r="C68" s="11">
        <v>1592</v>
      </c>
      <c r="D68" s="12"/>
    </row>
    <row r="69" spans="1:4" x14ac:dyDescent="0.25">
      <c r="A69" s="17" t="s">
        <v>87</v>
      </c>
      <c r="B69" s="11">
        <v>5</v>
      </c>
      <c r="C69" s="11">
        <v>425</v>
      </c>
      <c r="D69" s="12"/>
    </row>
    <row r="70" spans="1:4" x14ac:dyDescent="0.25">
      <c r="A70" s="17" t="s">
        <v>88</v>
      </c>
      <c r="B70" s="11">
        <v>5</v>
      </c>
      <c r="C70" s="11">
        <v>350</v>
      </c>
      <c r="D70" s="12"/>
    </row>
    <row r="71" spans="1:4" x14ac:dyDescent="0.25">
      <c r="A71" s="17" t="s">
        <v>89</v>
      </c>
      <c r="B71" s="11">
        <v>5</v>
      </c>
      <c r="C71" s="11">
        <v>275</v>
      </c>
      <c r="D71" s="12"/>
    </row>
    <row r="72" spans="1:4" x14ac:dyDescent="0.25">
      <c r="A72" s="17" t="s">
        <v>90</v>
      </c>
      <c r="B72" s="11">
        <v>1</v>
      </c>
      <c r="C72" s="11">
        <v>300</v>
      </c>
      <c r="D72" s="12"/>
    </row>
    <row r="73" spans="1:4" x14ac:dyDescent="0.25">
      <c r="A73" s="17" t="s">
        <v>91</v>
      </c>
      <c r="B73" s="11">
        <v>2</v>
      </c>
      <c r="C73" s="11">
        <v>110</v>
      </c>
      <c r="D73" s="12"/>
    </row>
    <row r="74" spans="1:4" x14ac:dyDescent="0.25">
      <c r="A74" s="17" t="s">
        <v>92</v>
      </c>
      <c r="B74" s="11">
        <v>15</v>
      </c>
      <c r="C74" s="11">
        <v>1050</v>
      </c>
      <c r="D74" s="12"/>
    </row>
    <row r="75" spans="1:4" x14ac:dyDescent="0.25">
      <c r="A75" s="17" t="s">
        <v>93</v>
      </c>
      <c r="B75" s="11">
        <v>1</v>
      </c>
      <c r="C75" s="11">
        <v>190</v>
      </c>
      <c r="D75" s="12"/>
    </row>
    <row r="76" spans="1:4" x14ac:dyDescent="0.25">
      <c r="A76" s="17" t="s">
        <v>94</v>
      </c>
      <c r="B76" s="11">
        <v>1</v>
      </c>
      <c r="C76" s="11">
        <v>1720</v>
      </c>
      <c r="D76" s="12"/>
    </row>
    <row r="77" spans="1:4" x14ac:dyDescent="0.25">
      <c r="A77" s="17" t="s">
        <v>95</v>
      </c>
      <c r="B77" s="11">
        <v>1</v>
      </c>
      <c r="C77" s="11">
        <v>3700</v>
      </c>
      <c r="D77" s="12"/>
    </row>
    <row r="78" spans="1:4" x14ac:dyDescent="0.25">
      <c r="A78" s="17" t="s">
        <v>96</v>
      </c>
      <c r="B78" s="11">
        <v>2</v>
      </c>
      <c r="C78" s="11">
        <v>2900</v>
      </c>
      <c r="D78" s="12"/>
    </row>
    <row r="79" spans="1:4" ht="21" customHeight="1" x14ac:dyDescent="0.25">
      <c r="A79" s="26" t="s">
        <v>140</v>
      </c>
      <c r="B79" s="27"/>
      <c r="C79" s="27">
        <f>SUM(C65:C78)</f>
        <v>34596</v>
      </c>
      <c r="D79" s="12"/>
    </row>
    <row r="80" spans="1:4" x14ac:dyDescent="0.25">
      <c r="A80" s="68"/>
      <c r="B80" s="69"/>
      <c r="C80" s="70"/>
      <c r="D80" s="12"/>
    </row>
    <row r="81" spans="1:4" x14ac:dyDescent="0.25">
      <c r="A81" s="71"/>
      <c r="B81" s="72"/>
      <c r="C81" s="73"/>
      <c r="D81" s="12"/>
    </row>
    <row r="82" spans="1:4" ht="31.5" x14ac:dyDescent="0.25">
      <c r="A82" s="28" t="s">
        <v>141</v>
      </c>
      <c r="B82" s="74"/>
      <c r="C82" s="75"/>
      <c r="D82" s="12"/>
    </row>
    <row r="83" spans="1:4" ht="18" customHeight="1" x14ac:dyDescent="0.25">
      <c r="A83" s="18" t="s">
        <v>97</v>
      </c>
      <c r="B83" s="19">
        <v>30</v>
      </c>
      <c r="C83" s="19">
        <v>2130</v>
      </c>
      <c r="D83" s="12"/>
    </row>
    <row r="84" spans="1:4" ht="16.5" customHeight="1" x14ac:dyDescent="0.25">
      <c r="A84" s="18" t="s">
        <v>98</v>
      </c>
      <c r="B84" s="19">
        <v>30</v>
      </c>
      <c r="C84" s="19">
        <v>2880</v>
      </c>
      <c r="D84" s="12"/>
    </row>
    <row r="85" spans="1:4" ht="18.75" customHeight="1" x14ac:dyDescent="0.25">
      <c r="A85" s="18" t="s">
        <v>98</v>
      </c>
      <c r="B85" s="19">
        <v>30</v>
      </c>
      <c r="C85" s="19">
        <v>2100</v>
      </c>
      <c r="D85" s="12"/>
    </row>
    <row r="86" spans="1:4" x14ac:dyDescent="0.25">
      <c r="A86" s="18" t="s">
        <v>99</v>
      </c>
      <c r="B86" s="19">
        <v>20</v>
      </c>
      <c r="C86" s="19">
        <v>320</v>
      </c>
      <c r="D86" s="12"/>
    </row>
    <row r="87" spans="1:4" x14ac:dyDescent="0.25">
      <c r="A87" s="18" t="s">
        <v>100</v>
      </c>
      <c r="B87" s="19">
        <v>20</v>
      </c>
      <c r="C87" s="19">
        <v>56</v>
      </c>
      <c r="D87" s="12"/>
    </row>
    <row r="88" spans="1:4" ht="18" customHeight="1" x14ac:dyDescent="0.25">
      <c r="A88" s="18" t="s">
        <v>101</v>
      </c>
      <c r="B88" s="19">
        <v>50</v>
      </c>
      <c r="C88" s="19">
        <v>1235</v>
      </c>
      <c r="D88" s="12"/>
    </row>
    <row r="89" spans="1:4" ht="14.25" customHeight="1" x14ac:dyDescent="0.25">
      <c r="A89" s="18" t="s">
        <v>102</v>
      </c>
      <c r="B89" s="19">
        <v>30</v>
      </c>
      <c r="C89" s="19">
        <v>675</v>
      </c>
      <c r="D89" s="12"/>
    </row>
    <row r="90" spans="1:4" ht="52.5" customHeight="1" x14ac:dyDescent="0.25">
      <c r="A90" s="18" t="s">
        <v>103</v>
      </c>
      <c r="B90" s="19">
        <v>10</v>
      </c>
      <c r="C90" s="19">
        <v>135</v>
      </c>
      <c r="D90" s="12"/>
    </row>
    <row r="91" spans="1:4" x14ac:dyDescent="0.25">
      <c r="A91" s="13" t="s">
        <v>104</v>
      </c>
      <c r="B91" s="19">
        <v>20</v>
      </c>
      <c r="C91" s="19">
        <v>2900</v>
      </c>
      <c r="D91" s="12"/>
    </row>
    <row r="92" spans="1:4" x14ac:dyDescent="0.25">
      <c r="A92" s="13" t="s">
        <v>105</v>
      </c>
      <c r="B92" s="19">
        <v>5</v>
      </c>
      <c r="C92" s="19">
        <v>860</v>
      </c>
      <c r="D92" s="12"/>
    </row>
    <row r="93" spans="1:4" x14ac:dyDescent="0.25">
      <c r="A93" s="13" t="s">
        <v>106</v>
      </c>
      <c r="B93" s="19">
        <v>1</v>
      </c>
      <c r="C93" s="19">
        <v>480</v>
      </c>
      <c r="D93" s="12"/>
    </row>
    <row r="94" spans="1:4" x14ac:dyDescent="0.25">
      <c r="A94" s="13" t="s">
        <v>107</v>
      </c>
      <c r="B94" s="19">
        <v>40</v>
      </c>
      <c r="C94" s="19">
        <v>256</v>
      </c>
      <c r="D94" s="12"/>
    </row>
    <row r="95" spans="1:4" ht="19.5" customHeight="1" x14ac:dyDescent="0.25">
      <c r="A95" s="18" t="s">
        <v>108</v>
      </c>
      <c r="B95" s="19">
        <v>10</v>
      </c>
      <c r="C95" s="22">
        <v>255</v>
      </c>
      <c r="D95" s="12"/>
    </row>
    <row r="96" spans="1:4" x14ac:dyDescent="0.25">
      <c r="A96" s="13" t="s">
        <v>109</v>
      </c>
      <c r="B96" s="19">
        <v>10</v>
      </c>
      <c r="C96" s="19">
        <v>386</v>
      </c>
      <c r="D96" s="12"/>
    </row>
    <row r="97" spans="1:4" x14ac:dyDescent="0.25">
      <c r="A97" s="13" t="s">
        <v>110</v>
      </c>
      <c r="B97" s="19">
        <v>10</v>
      </c>
      <c r="C97" s="19">
        <v>90</v>
      </c>
      <c r="D97" s="12"/>
    </row>
    <row r="98" spans="1:4" x14ac:dyDescent="0.25">
      <c r="A98" s="13" t="s">
        <v>111</v>
      </c>
      <c r="B98" s="19">
        <v>2</v>
      </c>
      <c r="C98" s="19">
        <v>59</v>
      </c>
      <c r="D98" s="12"/>
    </row>
    <row r="99" spans="1:4" x14ac:dyDescent="0.25">
      <c r="A99" s="13" t="s">
        <v>112</v>
      </c>
      <c r="B99" s="19">
        <v>5</v>
      </c>
      <c r="C99" s="19">
        <v>170</v>
      </c>
      <c r="D99" s="12"/>
    </row>
    <row r="100" spans="1:4" x14ac:dyDescent="0.25">
      <c r="A100" s="13" t="s">
        <v>113</v>
      </c>
      <c r="B100" s="19">
        <v>10</v>
      </c>
      <c r="C100" s="19">
        <v>315.5</v>
      </c>
      <c r="D100" s="12"/>
    </row>
    <row r="101" spans="1:4" x14ac:dyDescent="0.25">
      <c r="A101" s="13" t="s">
        <v>114</v>
      </c>
      <c r="B101" s="19">
        <v>5</v>
      </c>
      <c r="C101" s="19">
        <v>258</v>
      </c>
      <c r="D101" s="12"/>
    </row>
    <row r="102" spans="1:4" x14ac:dyDescent="0.25">
      <c r="A102" s="13" t="s">
        <v>115</v>
      </c>
      <c r="B102" s="19">
        <v>20</v>
      </c>
      <c r="C102" s="19">
        <v>178</v>
      </c>
      <c r="D102" s="12"/>
    </row>
    <row r="103" spans="1:4" x14ac:dyDescent="0.25">
      <c r="A103" s="13" t="s">
        <v>116</v>
      </c>
      <c r="B103" s="19">
        <v>3</v>
      </c>
      <c r="C103" s="19">
        <v>210</v>
      </c>
      <c r="D103" s="12"/>
    </row>
    <row r="104" spans="1:4" x14ac:dyDescent="0.25">
      <c r="A104" s="13" t="s">
        <v>117</v>
      </c>
      <c r="B104" s="19">
        <v>3</v>
      </c>
      <c r="C104" s="19">
        <v>28.8</v>
      </c>
      <c r="D104" s="12"/>
    </row>
    <row r="105" spans="1:4" x14ac:dyDescent="0.25">
      <c r="A105" s="13" t="s">
        <v>118</v>
      </c>
      <c r="B105" s="19">
        <v>5</v>
      </c>
      <c r="C105" s="19">
        <v>200</v>
      </c>
      <c r="D105" s="12"/>
    </row>
    <row r="106" spans="1:4" ht="27.75" customHeight="1" x14ac:dyDescent="0.25">
      <c r="A106" s="18" t="s">
        <v>119</v>
      </c>
      <c r="B106" s="19">
        <v>5</v>
      </c>
      <c r="C106" s="19">
        <v>245</v>
      </c>
      <c r="D106" s="12"/>
    </row>
    <row r="107" spans="1:4" ht="26.25" x14ac:dyDescent="0.25">
      <c r="A107" s="18" t="s">
        <v>120</v>
      </c>
      <c r="B107" s="19">
        <v>5</v>
      </c>
      <c r="C107" s="19">
        <v>135</v>
      </c>
      <c r="D107" s="12"/>
    </row>
    <row r="108" spans="1:4" x14ac:dyDescent="0.25">
      <c r="A108" s="13" t="s">
        <v>121</v>
      </c>
      <c r="B108" s="19">
        <v>5</v>
      </c>
      <c r="C108" s="19">
        <v>5500</v>
      </c>
      <c r="D108" s="12"/>
    </row>
    <row r="109" spans="1:4" ht="26.25" x14ac:dyDescent="0.25">
      <c r="A109" s="18" t="s">
        <v>122</v>
      </c>
      <c r="B109" s="19">
        <v>5</v>
      </c>
      <c r="C109" s="19">
        <v>4000</v>
      </c>
      <c r="D109" s="12"/>
    </row>
    <row r="110" spans="1:4" x14ac:dyDescent="0.25">
      <c r="A110" s="13" t="s">
        <v>123</v>
      </c>
      <c r="B110" s="19">
        <v>2</v>
      </c>
      <c r="C110" s="19">
        <v>1200</v>
      </c>
      <c r="D110" s="12"/>
    </row>
    <row r="111" spans="1:4" ht="27" customHeight="1" x14ac:dyDescent="0.25">
      <c r="A111" s="18" t="s">
        <v>124</v>
      </c>
      <c r="B111" s="19">
        <v>1</v>
      </c>
      <c r="C111" s="19">
        <v>520</v>
      </c>
      <c r="D111" s="12"/>
    </row>
    <row r="112" spans="1:4" x14ac:dyDescent="0.25">
      <c r="A112" s="13" t="s">
        <v>125</v>
      </c>
      <c r="B112" s="19">
        <v>2</v>
      </c>
      <c r="C112" s="19">
        <v>1800</v>
      </c>
      <c r="D112" s="12"/>
    </row>
    <row r="113" spans="1:4" x14ac:dyDescent="0.25">
      <c r="A113" s="13" t="s">
        <v>126</v>
      </c>
      <c r="B113" s="19">
        <v>2</v>
      </c>
      <c r="C113" s="19">
        <v>780</v>
      </c>
      <c r="D113" s="12"/>
    </row>
    <row r="114" spans="1:4" x14ac:dyDescent="0.25">
      <c r="A114" s="13" t="s">
        <v>126</v>
      </c>
      <c r="B114" s="19">
        <v>2</v>
      </c>
      <c r="C114" s="19">
        <v>1520</v>
      </c>
      <c r="D114" s="12"/>
    </row>
    <row r="115" spans="1:4" x14ac:dyDescent="0.25">
      <c r="A115" s="13" t="s">
        <v>127</v>
      </c>
      <c r="B115" s="19">
        <v>6</v>
      </c>
      <c r="C115" s="19">
        <v>984</v>
      </c>
      <c r="D115" s="12"/>
    </row>
    <row r="116" spans="1:4" x14ac:dyDescent="0.25">
      <c r="A116" s="13" t="s">
        <v>128</v>
      </c>
      <c r="B116" s="19">
        <v>2</v>
      </c>
      <c r="C116" s="19">
        <v>144.19999999999999</v>
      </c>
      <c r="D116" s="12"/>
    </row>
    <row r="117" spans="1:4" x14ac:dyDescent="0.25">
      <c r="A117" s="13" t="s">
        <v>129</v>
      </c>
      <c r="B117" s="19">
        <v>3</v>
      </c>
      <c r="C117" s="19">
        <v>3450</v>
      </c>
      <c r="D117" s="12"/>
    </row>
    <row r="118" spans="1:4" x14ac:dyDescent="0.25">
      <c r="A118" s="13" t="s">
        <v>130</v>
      </c>
      <c r="B118" s="19">
        <v>1</v>
      </c>
      <c r="C118" s="19">
        <v>160</v>
      </c>
      <c r="D118" s="12"/>
    </row>
    <row r="119" spans="1:4" x14ac:dyDescent="0.25">
      <c r="A119" s="13" t="s">
        <v>131</v>
      </c>
      <c r="B119" s="19">
        <v>1</v>
      </c>
      <c r="C119" s="19">
        <v>145</v>
      </c>
      <c r="D119" s="12"/>
    </row>
    <row r="120" spans="1:4" x14ac:dyDescent="0.25">
      <c r="A120" s="13" t="s">
        <v>132</v>
      </c>
      <c r="B120" s="19">
        <v>1</v>
      </c>
      <c r="C120" s="19">
        <v>70</v>
      </c>
      <c r="D120" s="12"/>
    </row>
    <row r="121" spans="1:4" x14ac:dyDescent="0.25">
      <c r="A121" s="13" t="s">
        <v>133</v>
      </c>
      <c r="B121" s="19">
        <v>1</v>
      </c>
      <c r="C121" s="19">
        <v>60</v>
      </c>
      <c r="D121" s="12"/>
    </row>
    <row r="122" spans="1:4" x14ac:dyDescent="0.25">
      <c r="A122" s="13" t="s">
        <v>134</v>
      </c>
      <c r="B122" s="19">
        <v>1</v>
      </c>
      <c r="C122" s="19">
        <v>60</v>
      </c>
      <c r="D122" s="12"/>
    </row>
    <row r="123" spans="1:4" x14ac:dyDescent="0.25">
      <c r="A123" s="13" t="s">
        <v>135</v>
      </c>
      <c r="B123" s="19">
        <v>1</v>
      </c>
      <c r="C123" s="19">
        <v>520</v>
      </c>
      <c r="D123" s="12"/>
    </row>
    <row r="124" spans="1:4" x14ac:dyDescent="0.25">
      <c r="A124" s="13" t="s">
        <v>136</v>
      </c>
      <c r="B124" s="19">
        <v>1</v>
      </c>
      <c r="C124" s="19">
        <v>280</v>
      </c>
      <c r="D124" s="12"/>
    </row>
    <row r="125" spans="1:4" x14ac:dyDescent="0.25">
      <c r="A125" s="13" t="s">
        <v>137</v>
      </c>
      <c r="B125" s="19">
        <v>1</v>
      </c>
      <c r="C125" s="19">
        <v>280</v>
      </c>
      <c r="D125" s="12"/>
    </row>
    <row r="126" spans="1:4" ht="21" customHeight="1" x14ac:dyDescent="0.25">
      <c r="A126" s="26" t="s">
        <v>140</v>
      </c>
      <c r="B126" s="13"/>
      <c r="C126" s="29">
        <f>SUM(C83:C125)</f>
        <v>38030.5</v>
      </c>
      <c r="D126" s="12"/>
    </row>
  </sheetData>
  <mergeCells count="3">
    <mergeCell ref="A80:C81"/>
    <mergeCell ref="B82:C82"/>
    <mergeCell ref="B64:C6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6"/>
  <sheetViews>
    <sheetView topLeftCell="A13" workbookViewId="0">
      <selection activeCell="B30" sqref="B30"/>
    </sheetView>
  </sheetViews>
  <sheetFormatPr defaultRowHeight="15" x14ac:dyDescent="0.25"/>
  <cols>
    <col min="2" max="2" width="74" customWidth="1"/>
    <col min="3" max="3" width="35" customWidth="1"/>
  </cols>
  <sheetData>
    <row r="2" spans="2:3" x14ac:dyDescent="0.25">
      <c r="B2" s="57"/>
      <c r="C2" s="57"/>
    </row>
    <row r="3" spans="2:3" ht="20.25" x14ac:dyDescent="0.3">
      <c r="B3" s="61" t="s">
        <v>207</v>
      </c>
      <c r="C3" s="58" t="s">
        <v>201</v>
      </c>
    </row>
    <row r="4" spans="2:3" x14ac:dyDescent="0.25">
      <c r="B4" s="1"/>
      <c r="C4" s="57"/>
    </row>
    <row r="5" spans="2:3" x14ac:dyDescent="0.25">
      <c r="B5" s="57"/>
      <c r="C5" s="2"/>
    </row>
    <row r="6" spans="2:3" ht="26.25" x14ac:dyDescent="0.4">
      <c r="B6" s="59"/>
      <c r="C6" s="66" t="s">
        <v>10</v>
      </c>
    </row>
    <row r="7" spans="2:3" ht="18.75" x14ac:dyDescent="0.3">
      <c r="B7" s="6" t="s">
        <v>6</v>
      </c>
      <c r="C7" s="4">
        <v>2172484.12</v>
      </c>
    </row>
    <row r="8" spans="2:3" ht="18.75" x14ac:dyDescent="0.3">
      <c r="B8" s="7" t="s">
        <v>1</v>
      </c>
      <c r="C8" s="4">
        <v>57527.199999999997</v>
      </c>
    </row>
    <row r="9" spans="2:3" ht="18.75" x14ac:dyDescent="0.3">
      <c r="B9" s="8" t="s">
        <v>2</v>
      </c>
      <c r="C9" s="4">
        <v>345324.52</v>
      </c>
    </row>
    <row r="10" spans="2:3" ht="18.75" x14ac:dyDescent="0.3">
      <c r="B10" s="9" t="s">
        <v>12</v>
      </c>
      <c r="C10" s="4">
        <v>2955.76</v>
      </c>
    </row>
    <row r="11" spans="2:3" ht="18.75" x14ac:dyDescent="0.3">
      <c r="B11" s="8" t="s">
        <v>3</v>
      </c>
      <c r="C11" s="4">
        <v>55618.71</v>
      </c>
    </row>
    <row r="12" spans="2:3" ht="18.75" x14ac:dyDescent="0.3">
      <c r="B12" s="6" t="s">
        <v>8</v>
      </c>
      <c r="C12" s="4">
        <f>'ф.з.4 кв матеріали'!C68</f>
        <v>35307.870000000003</v>
      </c>
    </row>
    <row r="13" spans="2:3" ht="18.75" x14ac:dyDescent="0.3">
      <c r="B13" s="8" t="s">
        <v>4</v>
      </c>
      <c r="C13" s="4">
        <v>600</v>
      </c>
    </row>
    <row r="14" spans="2:3" ht="18.75" x14ac:dyDescent="0.3">
      <c r="B14" s="9" t="s">
        <v>5</v>
      </c>
      <c r="C14" s="5">
        <v>1998.18</v>
      </c>
    </row>
    <row r="15" spans="2:3" ht="17.25" customHeight="1" x14ac:dyDescent="0.3">
      <c r="B15" s="10" t="s">
        <v>7</v>
      </c>
      <c r="C15" s="5">
        <v>14376.56</v>
      </c>
    </row>
    <row r="16" spans="2:3" ht="18.75" x14ac:dyDescent="0.3">
      <c r="B16" s="9" t="s">
        <v>31</v>
      </c>
      <c r="C16" s="5">
        <v>615</v>
      </c>
    </row>
    <row r="17" spans="2:3" ht="21.75" customHeight="1" x14ac:dyDescent="0.3">
      <c r="B17" s="10" t="s">
        <v>208</v>
      </c>
      <c r="C17" s="5">
        <v>500</v>
      </c>
    </row>
    <row r="18" spans="2:3" ht="21.75" customHeight="1" x14ac:dyDescent="0.3">
      <c r="B18" s="51" t="s">
        <v>209</v>
      </c>
      <c r="C18" s="5">
        <v>21499</v>
      </c>
    </row>
    <row r="19" spans="2:3" ht="21.75" customHeight="1" x14ac:dyDescent="0.3">
      <c r="B19" s="51" t="s">
        <v>202</v>
      </c>
      <c r="C19" s="5">
        <v>15651</v>
      </c>
    </row>
    <row r="20" spans="2:3" ht="21.75" customHeight="1" x14ac:dyDescent="0.3">
      <c r="B20" s="51" t="s">
        <v>206</v>
      </c>
      <c r="C20" s="5">
        <v>650</v>
      </c>
    </row>
    <row r="21" spans="2:3" ht="21" customHeight="1" x14ac:dyDescent="0.3">
      <c r="B21" s="9" t="s">
        <v>14</v>
      </c>
      <c r="C21" s="5">
        <v>37755</v>
      </c>
    </row>
    <row r="22" spans="2:3" ht="20.25" x14ac:dyDescent="0.3">
      <c r="B22" s="61" t="s">
        <v>0</v>
      </c>
      <c r="C22" s="62">
        <f>SUM(C8:C21)</f>
        <v>590378.80000000005</v>
      </c>
    </row>
    <row r="23" spans="2:3" x14ac:dyDescent="0.25">
      <c r="B23" s="57"/>
      <c r="C23" s="57"/>
    </row>
    <row r="24" spans="2:3" ht="18.75" x14ac:dyDescent="0.3">
      <c r="B24" s="67" t="s">
        <v>138</v>
      </c>
      <c r="C24" s="5">
        <v>1746.3</v>
      </c>
    </row>
    <row r="25" spans="2:3" ht="18.75" x14ac:dyDescent="0.3">
      <c r="B25" s="52" t="s">
        <v>205</v>
      </c>
      <c r="C25" s="53">
        <v>46788.2</v>
      </c>
    </row>
    <row r="26" spans="2:3" ht="18.75" x14ac:dyDescent="0.25">
      <c r="B26" s="54" t="s">
        <v>204</v>
      </c>
      <c r="C26" s="55">
        <f>SUM(C24:C25)</f>
        <v>48534.5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1"/>
  <sheetViews>
    <sheetView tabSelected="1" workbookViewId="0">
      <selection activeCell="H80" sqref="H80"/>
    </sheetView>
  </sheetViews>
  <sheetFormatPr defaultRowHeight="15" x14ac:dyDescent="0.25"/>
  <cols>
    <col min="1" max="1" width="49.5703125" customWidth="1"/>
    <col min="2" max="2" width="11.5703125" customWidth="1"/>
    <col min="3" max="3" width="11.85546875" customWidth="1"/>
  </cols>
  <sheetData>
    <row r="1" spans="1:4" ht="19.5" customHeight="1" x14ac:dyDescent="0.25">
      <c r="A1" s="46" t="s">
        <v>210</v>
      </c>
      <c r="B1" s="12"/>
      <c r="C1" s="12"/>
      <c r="D1" s="12"/>
    </row>
    <row r="2" spans="1:4" x14ac:dyDescent="0.25">
      <c r="A2" s="49" t="s">
        <v>142</v>
      </c>
      <c r="B2" s="81" t="s">
        <v>9</v>
      </c>
      <c r="C2" s="81" t="s">
        <v>10</v>
      </c>
      <c r="D2" s="12"/>
    </row>
    <row r="3" spans="1:4" x14ac:dyDescent="0.25">
      <c r="A3" s="13" t="s">
        <v>143</v>
      </c>
      <c r="B3" s="19">
        <v>1</v>
      </c>
      <c r="C3" s="19">
        <v>290</v>
      </c>
      <c r="D3" s="12"/>
    </row>
    <row r="4" spans="1:4" x14ac:dyDescent="0.25">
      <c r="A4" s="13" t="s">
        <v>144</v>
      </c>
      <c r="B4" s="19">
        <v>1</v>
      </c>
      <c r="C4" s="19">
        <v>256</v>
      </c>
      <c r="D4" s="12"/>
    </row>
    <row r="5" spans="1:4" x14ac:dyDescent="0.25">
      <c r="A5" s="13" t="s">
        <v>145</v>
      </c>
      <c r="B5" s="19">
        <v>18</v>
      </c>
      <c r="C5" s="19">
        <v>468</v>
      </c>
      <c r="D5" s="12"/>
    </row>
    <row r="6" spans="1:4" x14ac:dyDescent="0.25">
      <c r="A6" s="13" t="s">
        <v>146</v>
      </c>
      <c r="B6" s="19">
        <v>3</v>
      </c>
      <c r="C6" s="19">
        <v>13.5</v>
      </c>
      <c r="D6" s="12"/>
    </row>
    <row r="7" spans="1:4" x14ac:dyDescent="0.25">
      <c r="A7" s="14" t="s">
        <v>15</v>
      </c>
      <c r="B7" s="19">
        <v>2</v>
      </c>
      <c r="C7" s="19">
        <v>200</v>
      </c>
      <c r="D7" s="12"/>
    </row>
    <row r="8" spans="1:4" x14ac:dyDescent="0.25">
      <c r="A8" s="14" t="s">
        <v>17</v>
      </c>
      <c r="B8" s="19">
        <v>4</v>
      </c>
      <c r="C8" s="19">
        <v>48</v>
      </c>
      <c r="D8" s="12"/>
    </row>
    <row r="9" spans="1:4" x14ac:dyDescent="0.25">
      <c r="A9" s="14" t="s">
        <v>147</v>
      </c>
      <c r="B9" s="19">
        <v>5</v>
      </c>
      <c r="C9" s="19">
        <f>196+150</f>
        <v>346</v>
      </c>
      <c r="D9" s="12"/>
    </row>
    <row r="10" spans="1:4" x14ac:dyDescent="0.25">
      <c r="A10" s="14" t="s">
        <v>148</v>
      </c>
      <c r="B10" s="19">
        <v>2</v>
      </c>
      <c r="C10" s="19">
        <v>420</v>
      </c>
      <c r="D10" s="12"/>
    </row>
    <row r="11" spans="1:4" x14ac:dyDescent="0.25">
      <c r="A11" s="14" t="s">
        <v>149</v>
      </c>
      <c r="B11" s="19">
        <v>6</v>
      </c>
      <c r="C11" s="19">
        <f>411+345</f>
        <v>756</v>
      </c>
      <c r="D11" s="12"/>
    </row>
    <row r="12" spans="1:4" x14ac:dyDescent="0.25">
      <c r="A12" s="14" t="s">
        <v>18</v>
      </c>
      <c r="B12" s="19">
        <v>4</v>
      </c>
      <c r="C12" s="19">
        <v>140</v>
      </c>
      <c r="D12" s="12"/>
    </row>
    <row r="13" spans="1:4" x14ac:dyDescent="0.25">
      <c r="A13" s="14" t="s">
        <v>150</v>
      </c>
      <c r="B13" s="19">
        <v>8</v>
      </c>
      <c r="C13" s="19">
        <v>880</v>
      </c>
      <c r="D13" s="12"/>
    </row>
    <row r="14" spans="1:4" x14ac:dyDescent="0.25">
      <c r="A14" s="14" t="s">
        <v>19</v>
      </c>
      <c r="B14" s="19">
        <v>8</v>
      </c>
      <c r="C14" s="19">
        <v>32</v>
      </c>
      <c r="D14" s="12"/>
    </row>
    <row r="15" spans="1:4" x14ac:dyDescent="0.25">
      <c r="A15" s="14" t="s">
        <v>45</v>
      </c>
      <c r="B15" s="19">
        <v>4</v>
      </c>
      <c r="C15" s="19">
        <v>54</v>
      </c>
      <c r="D15" s="12"/>
    </row>
    <row r="16" spans="1:4" x14ac:dyDescent="0.25">
      <c r="A16" s="14" t="s">
        <v>151</v>
      </c>
      <c r="B16" s="19">
        <v>3</v>
      </c>
      <c r="C16" s="19">
        <v>381</v>
      </c>
      <c r="D16" s="12"/>
    </row>
    <row r="17" spans="1:4" x14ac:dyDescent="0.25">
      <c r="A17" s="14" t="s">
        <v>211</v>
      </c>
      <c r="B17" s="19">
        <v>2</v>
      </c>
      <c r="C17" s="19">
        <v>116.64</v>
      </c>
      <c r="D17" s="12"/>
    </row>
    <row r="18" spans="1:4" x14ac:dyDescent="0.25">
      <c r="A18" s="14" t="s">
        <v>46</v>
      </c>
      <c r="B18" s="19">
        <v>2</v>
      </c>
      <c r="C18" s="19">
        <v>145.96</v>
      </c>
      <c r="D18" s="12"/>
    </row>
    <row r="19" spans="1:4" x14ac:dyDescent="0.25">
      <c r="A19" s="14" t="s">
        <v>212</v>
      </c>
      <c r="B19" s="19">
        <v>4</v>
      </c>
      <c r="C19" s="19">
        <v>217.2</v>
      </c>
      <c r="D19" s="12"/>
    </row>
    <row r="20" spans="1:4" x14ac:dyDescent="0.25">
      <c r="A20" s="14" t="s">
        <v>48</v>
      </c>
      <c r="B20" s="19">
        <v>2</v>
      </c>
      <c r="C20" s="19">
        <f>260+260</f>
        <v>520</v>
      </c>
      <c r="D20" s="12"/>
    </row>
    <row r="21" spans="1:4" x14ac:dyDescent="0.25">
      <c r="A21" s="14" t="s">
        <v>152</v>
      </c>
      <c r="B21" s="19">
        <v>8</v>
      </c>
      <c r="C21" s="19">
        <f>114+100</f>
        <v>214</v>
      </c>
      <c r="D21" s="12"/>
    </row>
    <row r="22" spans="1:4" x14ac:dyDescent="0.25">
      <c r="A22" s="14" t="s">
        <v>53</v>
      </c>
      <c r="B22" s="19">
        <v>36</v>
      </c>
      <c r="C22" s="19">
        <v>144</v>
      </c>
      <c r="D22" s="12"/>
    </row>
    <row r="23" spans="1:4" x14ac:dyDescent="0.25">
      <c r="A23" s="14" t="s">
        <v>213</v>
      </c>
      <c r="B23" s="19">
        <v>5</v>
      </c>
      <c r="C23" s="19">
        <v>810</v>
      </c>
      <c r="D23" s="12"/>
    </row>
    <row r="24" spans="1:4" x14ac:dyDescent="0.25">
      <c r="A24" s="14" t="s">
        <v>153</v>
      </c>
      <c r="B24" s="19">
        <v>2.6</v>
      </c>
      <c r="C24" s="19">
        <v>195</v>
      </c>
      <c r="D24" s="12"/>
    </row>
    <row r="25" spans="1:4" x14ac:dyDescent="0.25">
      <c r="A25" s="14" t="s">
        <v>154</v>
      </c>
      <c r="B25" s="19">
        <v>4</v>
      </c>
      <c r="C25" s="19">
        <v>20</v>
      </c>
      <c r="D25" s="12"/>
    </row>
    <row r="26" spans="1:4" x14ac:dyDescent="0.25">
      <c r="A26" s="14" t="s">
        <v>21</v>
      </c>
      <c r="B26" s="19">
        <v>1</v>
      </c>
      <c r="C26" s="19">
        <v>230</v>
      </c>
      <c r="D26" s="12"/>
    </row>
    <row r="27" spans="1:4" x14ac:dyDescent="0.25">
      <c r="A27" s="14" t="s">
        <v>155</v>
      </c>
      <c r="B27" s="19">
        <v>5</v>
      </c>
      <c r="C27" s="19">
        <f>240+244</f>
        <v>484</v>
      </c>
      <c r="D27" s="12"/>
    </row>
    <row r="28" spans="1:4" x14ac:dyDescent="0.25">
      <c r="A28" s="14" t="s">
        <v>156</v>
      </c>
      <c r="B28" s="19">
        <v>2</v>
      </c>
      <c r="C28" s="19">
        <v>112.2</v>
      </c>
      <c r="D28" s="12"/>
    </row>
    <row r="29" spans="1:4" x14ac:dyDescent="0.25">
      <c r="A29" s="14" t="s">
        <v>157</v>
      </c>
      <c r="B29" s="19">
        <v>2</v>
      </c>
      <c r="C29" s="19">
        <v>308</v>
      </c>
      <c r="D29" s="12"/>
    </row>
    <row r="30" spans="1:4" x14ac:dyDescent="0.25">
      <c r="A30" s="14" t="s">
        <v>23</v>
      </c>
      <c r="B30" s="19">
        <v>16</v>
      </c>
      <c r="C30" s="19">
        <f>189+95</f>
        <v>284</v>
      </c>
      <c r="D30" s="12"/>
    </row>
    <row r="31" spans="1:4" x14ac:dyDescent="0.25">
      <c r="A31" s="14" t="s">
        <v>158</v>
      </c>
      <c r="B31" s="19">
        <v>9</v>
      </c>
      <c r="C31" s="19">
        <v>336.19</v>
      </c>
      <c r="D31" s="12"/>
    </row>
    <row r="32" spans="1:4" x14ac:dyDescent="0.25">
      <c r="A32" s="14" t="s">
        <v>214</v>
      </c>
      <c r="B32" s="19">
        <v>6</v>
      </c>
      <c r="C32" s="19">
        <v>73.260000000000005</v>
      </c>
      <c r="D32" s="12"/>
    </row>
    <row r="33" spans="1:4" x14ac:dyDescent="0.25">
      <c r="A33" s="14" t="s">
        <v>159</v>
      </c>
      <c r="B33" s="19">
        <v>3</v>
      </c>
      <c r="C33" s="19">
        <v>57</v>
      </c>
      <c r="D33" s="12"/>
    </row>
    <row r="34" spans="1:4" x14ac:dyDescent="0.25">
      <c r="A34" s="14" t="s">
        <v>160</v>
      </c>
      <c r="B34" s="19">
        <v>50</v>
      </c>
      <c r="C34" s="19">
        <v>250</v>
      </c>
      <c r="D34" s="12"/>
    </row>
    <row r="35" spans="1:4" x14ac:dyDescent="0.25">
      <c r="A35" s="14" t="s">
        <v>161</v>
      </c>
      <c r="B35" s="19">
        <v>1</v>
      </c>
      <c r="C35" s="19">
        <v>54.06</v>
      </c>
      <c r="D35" s="12"/>
    </row>
    <row r="36" spans="1:4" x14ac:dyDescent="0.25">
      <c r="A36" s="14" t="s">
        <v>162</v>
      </c>
      <c r="B36" s="19">
        <f>14+22</f>
        <v>36</v>
      </c>
      <c r="C36" s="19">
        <f>2128+2200</f>
        <v>4328</v>
      </c>
      <c r="D36" s="12"/>
    </row>
    <row r="37" spans="1:4" x14ac:dyDescent="0.25">
      <c r="A37" s="14" t="s">
        <v>163</v>
      </c>
      <c r="B37" s="19">
        <v>2</v>
      </c>
      <c r="C37" s="19">
        <v>9.92</v>
      </c>
      <c r="D37" s="12"/>
    </row>
    <row r="38" spans="1:4" x14ac:dyDescent="0.25">
      <c r="A38" s="14" t="s">
        <v>215</v>
      </c>
      <c r="B38" s="19">
        <v>25</v>
      </c>
      <c r="C38" s="19">
        <v>225</v>
      </c>
      <c r="D38" s="12"/>
    </row>
    <row r="39" spans="1:4" x14ac:dyDescent="0.25">
      <c r="A39" s="14" t="s">
        <v>61</v>
      </c>
      <c r="B39" s="19">
        <v>6</v>
      </c>
      <c r="C39" s="19">
        <v>415.5</v>
      </c>
      <c r="D39" s="12"/>
    </row>
    <row r="40" spans="1:4" x14ac:dyDescent="0.25">
      <c r="A40" s="14" t="s">
        <v>164</v>
      </c>
      <c r="B40" s="19">
        <v>2</v>
      </c>
      <c r="C40" s="19">
        <v>40</v>
      </c>
      <c r="D40" s="12"/>
    </row>
    <row r="41" spans="1:4" x14ac:dyDescent="0.25">
      <c r="A41" s="14" t="s">
        <v>165</v>
      </c>
      <c r="B41" s="19">
        <v>7</v>
      </c>
      <c r="C41" s="19">
        <f>45+24</f>
        <v>69</v>
      </c>
      <c r="D41" s="12"/>
    </row>
    <row r="42" spans="1:4" x14ac:dyDescent="0.25">
      <c r="A42" s="14" t="s">
        <v>62</v>
      </c>
      <c r="B42" s="19">
        <v>8</v>
      </c>
      <c r="C42" s="19">
        <v>4360</v>
      </c>
      <c r="D42" s="12"/>
    </row>
    <row r="43" spans="1:4" x14ac:dyDescent="0.25">
      <c r="A43" s="14" t="s">
        <v>64</v>
      </c>
      <c r="B43" s="19">
        <v>200</v>
      </c>
      <c r="C43" s="19">
        <v>60</v>
      </c>
      <c r="D43" s="12"/>
    </row>
    <row r="44" spans="1:4" x14ac:dyDescent="0.25">
      <c r="A44" s="14" t="s">
        <v>166</v>
      </c>
      <c r="B44" s="19">
        <v>2</v>
      </c>
      <c r="C44" s="19">
        <v>107</v>
      </c>
      <c r="D44" s="12"/>
    </row>
    <row r="45" spans="1:4" x14ac:dyDescent="0.25">
      <c r="A45" s="14" t="s">
        <v>216</v>
      </c>
      <c r="B45" s="19">
        <v>1</v>
      </c>
      <c r="C45" s="19">
        <v>60</v>
      </c>
      <c r="D45" s="12"/>
    </row>
    <row r="46" spans="1:4" x14ac:dyDescent="0.25">
      <c r="A46" s="14" t="s">
        <v>217</v>
      </c>
      <c r="B46" s="19">
        <v>2</v>
      </c>
      <c r="C46" s="19">
        <v>1672</v>
      </c>
      <c r="D46" s="12"/>
    </row>
    <row r="47" spans="1:4" x14ac:dyDescent="0.25">
      <c r="A47" s="14" t="s">
        <v>218</v>
      </c>
      <c r="B47" s="19">
        <v>1</v>
      </c>
      <c r="C47" s="19">
        <v>476</v>
      </c>
      <c r="D47" s="12"/>
    </row>
    <row r="48" spans="1:4" x14ac:dyDescent="0.25">
      <c r="A48" s="14" t="s">
        <v>27</v>
      </c>
      <c r="B48" s="19">
        <v>4</v>
      </c>
      <c r="C48" s="19">
        <f>150+360</f>
        <v>510</v>
      </c>
      <c r="D48" s="12"/>
    </row>
    <row r="49" spans="1:4" x14ac:dyDescent="0.25">
      <c r="A49" s="14" t="s">
        <v>167</v>
      </c>
      <c r="B49" s="19">
        <v>28</v>
      </c>
      <c r="C49" s="19">
        <v>22.4</v>
      </c>
      <c r="D49" s="12"/>
    </row>
    <row r="50" spans="1:4" x14ac:dyDescent="0.25">
      <c r="A50" s="14" t="s">
        <v>168</v>
      </c>
      <c r="B50" s="19">
        <v>15</v>
      </c>
      <c r="C50" s="19">
        <v>7.5</v>
      </c>
      <c r="D50" s="12"/>
    </row>
    <row r="51" spans="1:4" x14ac:dyDescent="0.25">
      <c r="A51" s="14" t="s">
        <v>169</v>
      </c>
      <c r="B51" s="19">
        <v>8</v>
      </c>
      <c r="C51" s="19">
        <v>208</v>
      </c>
      <c r="D51" s="12"/>
    </row>
    <row r="52" spans="1:4" x14ac:dyDescent="0.25">
      <c r="A52" s="14" t="s">
        <v>66</v>
      </c>
      <c r="B52" s="19">
        <v>4</v>
      </c>
      <c r="C52" s="19">
        <v>171</v>
      </c>
      <c r="D52" s="12"/>
    </row>
    <row r="53" spans="1:4" x14ac:dyDescent="0.25">
      <c r="A53" s="14" t="s">
        <v>29</v>
      </c>
      <c r="B53" s="19">
        <v>200</v>
      </c>
      <c r="C53" s="19">
        <v>1252</v>
      </c>
      <c r="D53" s="12"/>
    </row>
    <row r="54" spans="1:4" x14ac:dyDescent="0.25">
      <c r="A54" s="14" t="s">
        <v>170</v>
      </c>
      <c r="B54" s="19">
        <v>7</v>
      </c>
      <c r="C54" s="19">
        <f>300+585</f>
        <v>885</v>
      </c>
      <c r="D54" s="12"/>
    </row>
    <row r="55" spans="1:4" x14ac:dyDescent="0.25">
      <c r="A55" s="14" t="s">
        <v>69</v>
      </c>
      <c r="B55" s="19">
        <v>7</v>
      </c>
      <c r="C55" s="19">
        <v>2178</v>
      </c>
      <c r="D55" s="12"/>
    </row>
    <row r="56" spans="1:4" x14ac:dyDescent="0.25">
      <c r="A56" s="14" t="s">
        <v>70</v>
      </c>
      <c r="B56" s="19">
        <f>4+15+5+2</f>
        <v>26</v>
      </c>
      <c r="C56" s="19">
        <f>1120+4680+1400+560</f>
        <v>7760</v>
      </c>
      <c r="D56" s="12"/>
    </row>
    <row r="57" spans="1:4" x14ac:dyDescent="0.25">
      <c r="A57" s="14" t="s">
        <v>171</v>
      </c>
      <c r="B57" s="19">
        <v>1</v>
      </c>
      <c r="C57" s="19">
        <v>32</v>
      </c>
      <c r="D57" s="12"/>
    </row>
    <row r="58" spans="1:4" x14ac:dyDescent="0.25">
      <c r="A58" s="14" t="s">
        <v>30</v>
      </c>
      <c r="B58" s="19">
        <v>2</v>
      </c>
      <c r="C58" s="19">
        <v>64</v>
      </c>
      <c r="D58" s="12"/>
    </row>
    <row r="59" spans="1:4" x14ac:dyDescent="0.25">
      <c r="A59" s="14" t="s">
        <v>172</v>
      </c>
      <c r="B59" s="19">
        <v>2</v>
      </c>
      <c r="C59" s="19">
        <v>230</v>
      </c>
      <c r="D59" s="12"/>
    </row>
    <row r="60" spans="1:4" x14ac:dyDescent="0.25">
      <c r="A60" s="14" t="s">
        <v>219</v>
      </c>
      <c r="B60" s="19">
        <v>21</v>
      </c>
      <c r="C60" s="19">
        <v>126</v>
      </c>
      <c r="D60" s="12"/>
    </row>
    <row r="61" spans="1:4" x14ac:dyDescent="0.25">
      <c r="A61" s="14" t="s">
        <v>173</v>
      </c>
      <c r="B61" s="19">
        <v>112</v>
      </c>
      <c r="C61" s="19">
        <v>154</v>
      </c>
      <c r="D61" s="12"/>
    </row>
    <row r="62" spans="1:4" x14ac:dyDescent="0.25">
      <c r="A62" s="14" t="s">
        <v>174</v>
      </c>
      <c r="B62" s="19">
        <f>35+8+74</f>
        <v>117</v>
      </c>
      <c r="C62" s="19">
        <f>35+2.4+205</f>
        <v>242.4</v>
      </c>
      <c r="D62" s="12"/>
    </row>
    <row r="63" spans="1:4" x14ac:dyDescent="0.25">
      <c r="A63" s="14" t="s">
        <v>175</v>
      </c>
      <c r="B63" s="19">
        <v>2</v>
      </c>
      <c r="C63" s="19">
        <v>45</v>
      </c>
      <c r="D63" s="12"/>
    </row>
    <row r="64" spans="1:4" x14ac:dyDescent="0.25">
      <c r="A64" s="14" t="s">
        <v>176</v>
      </c>
      <c r="B64" s="19">
        <v>11</v>
      </c>
      <c r="C64" s="19">
        <v>229.79</v>
      </c>
      <c r="D64" s="12"/>
    </row>
    <row r="65" spans="1:4" ht="15" customHeight="1" x14ac:dyDescent="0.25">
      <c r="A65" s="15" t="s">
        <v>75</v>
      </c>
      <c r="B65" s="19">
        <v>300</v>
      </c>
      <c r="C65" s="19">
        <v>316.31</v>
      </c>
      <c r="D65" s="12"/>
    </row>
    <row r="66" spans="1:4" x14ac:dyDescent="0.25">
      <c r="A66" s="15" t="s">
        <v>177</v>
      </c>
      <c r="B66" s="19">
        <v>4</v>
      </c>
      <c r="C66" s="19">
        <v>128.04</v>
      </c>
      <c r="D66" s="12"/>
    </row>
    <row r="67" spans="1:4" ht="15" customHeight="1" x14ac:dyDescent="0.25">
      <c r="A67" s="15" t="s">
        <v>178</v>
      </c>
      <c r="B67" s="19">
        <v>2</v>
      </c>
      <c r="C67" s="19">
        <v>68</v>
      </c>
      <c r="D67" s="12"/>
    </row>
    <row r="68" spans="1:4" ht="19.5" customHeight="1" x14ac:dyDescent="0.25">
      <c r="A68" s="41" t="s">
        <v>140</v>
      </c>
      <c r="B68" s="47"/>
      <c r="C68" s="47">
        <f>SUM(C3:C67)</f>
        <v>35307.870000000003</v>
      </c>
      <c r="D68" s="12"/>
    </row>
    <row r="69" spans="1:4" x14ac:dyDescent="0.25">
      <c r="A69" s="12"/>
      <c r="B69" s="12"/>
      <c r="C69" s="12"/>
      <c r="D69" s="12"/>
    </row>
    <row r="70" spans="1:4" x14ac:dyDescent="0.25">
      <c r="A70" s="12"/>
      <c r="B70" s="12"/>
      <c r="C70" s="12"/>
      <c r="D70" s="12"/>
    </row>
    <row r="71" spans="1:4" ht="18.75" customHeight="1" x14ac:dyDescent="0.25">
      <c r="A71" s="50" t="s">
        <v>209</v>
      </c>
      <c r="B71" s="56" t="s">
        <v>9</v>
      </c>
      <c r="C71" s="56" t="s">
        <v>10</v>
      </c>
      <c r="D71" s="12"/>
    </row>
    <row r="72" spans="1:4" ht="18" customHeight="1" x14ac:dyDescent="0.25">
      <c r="A72" s="17" t="s">
        <v>179</v>
      </c>
      <c r="B72" s="11">
        <v>1</v>
      </c>
      <c r="C72" s="11">
        <v>1872</v>
      </c>
      <c r="D72" s="12"/>
    </row>
    <row r="73" spans="1:4" ht="20.25" customHeight="1" x14ac:dyDescent="0.25">
      <c r="A73" s="17" t="s">
        <v>180</v>
      </c>
      <c r="B73" s="11">
        <v>1</v>
      </c>
      <c r="C73" s="11">
        <v>2140</v>
      </c>
      <c r="D73" s="12"/>
    </row>
    <row r="74" spans="1:4" ht="28.5" customHeight="1" x14ac:dyDescent="0.25">
      <c r="A74" s="17" t="s">
        <v>181</v>
      </c>
      <c r="B74" s="11">
        <v>1</v>
      </c>
      <c r="C74" s="11">
        <v>2787</v>
      </c>
      <c r="D74" s="12"/>
    </row>
    <row r="75" spans="1:4" ht="27" customHeight="1" x14ac:dyDescent="0.25">
      <c r="A75" s="33" t="s">
        <v>182</v>
      </c>
      <c r="B75" s="32">
        <v>1</v>
      </c>
      <c r="C75" s="32">
        <v>14700</v>
      </c>
      <c r="D75" s="12"/>
    </row>
    <row r="76" spans="1:4" ht="27" customHeight="1" x14ac:dyDescent="0.25">
      <c r="A76" s="42" t="s">
        <v>200</v>
      </c>
      <c r="B76" s="32"/>
      <c r="C76" s="48">
        <f>SUM(C72:C75)</f>
        <v>21499</v>
      </c>
      <c r="D76" s="12"/>
    </row>
    <row r="77" spans="1:4" ht="27" customHeight="1" x14ac:dyDescent="0.25">
      <c r="A77" s="78"/>
      <c r="B77" s="79"/>
      <c r="C77" s="80"/>
      <c r="D77" s="12"/>
    </row>
    <row r="78" spans="1:4" ht="27" customHeight="1" x14ac:dyDescent="0.25">
      <c r="A78" s="82" t="s">
        <v>202</v>
      </c>
      <c r="B78" s="81" t="s">
        <v>9</v>
      </c>
      <c r="C78" s="81" t="s">
        <v>10</v>
      </c>
      <c r="D78" s="12"/>
    </row>
    <row r="79" spans="1:4" ht="17.25" customHeight="1" x14ac:dyDescent="0.25">
      <c r="A79" s="34" t="s">
        <v>183</v>
      </c>
      <c r="B79" s="35">
        <v>1</v>
      </c>
      <c r="C79" s="35">
        <v>4235</v>
      </c>
      <c r="D79" s="12"/>
    </row>
    <row r="80" spans="1:4" ht="17.25" customHeight="1" x14ac:dyDescent="0.25">
      <c r="A80" s="34" t="s">
        <v>184</v>
      </c>
      <c r="B80" s="35">
        <v>2</v>
      </c>
      <c r="C80" s="35">
        <v>798</v>
      </c>
      <c r="D80" s="12"/>
    </row>
    <row r="81" spans="1:4" ht="25.5" customHeight="1" x14ac:dyDescent="0.25">
      <c r="A81" s="34" t="s">
        <v>185</v>
      </c>
      <c r="B81" s="35">
        <v>1</v>
      </c>
      <c r="C81" s="35">
        <v>895</v>
      </c>
      <c r="D81" s="12"/>
    </row>
    <row r="82" spans="1:4" ht="16.5" customHeight="1" x14ac:dyDescent="0.25">
      <c r="A82" s="34" t="s">
        <v>186</v>
      </c>
      <c r="B82" s="35">
        <v>1</v>
      </c>
      <c r="C82" s="35">
        <v>799</v>
      </c>
      <c r="D82" s="12"/>
    </row>
    <row r="83" spans="1:4" ht="16.5" customHeight="1" x14ac:dyDescent="0.25">
      <c r="A83" s="34" t="s">
        <v>187</v>
      </c>
      <c r="B83" s="35">
        <v>1</v>
      </c>
      <c r="C83" s="35">
        <v>995</v>
      </c>
      <c r="D83" s="12"/>
    </row>
    <row r="84" spans="1:4" ht="18" customHeight="1" x14ac:dyDescent="0.25">
      <c r="A84" s="34" t="s">
        <v>188</v>
      </c>
      <c r="B84" s="35">
        <v>1</v>
      </c>
      <c r="C84" s="35">
        <v>599</v>
      </c>
      <c r="D84" s="12"/>
    </row>
    <row r="85" spans="1:4" ht="18" customHeight="1" x14ac:dyDescent="0.25">
      <c r="A85" s="34" t="s">
        <v>189</v>
      </c>
      <c r="B85" s="35">
        <v>1</v>
      </c>
      <c r="C85" s="35">
        <v>599</v>
      </c>
      <c r="D85" s="12"/>
    </row>
    <row r="86" spans="1:4" ht="16.5" customHeight="1" x14ac:dyDescent="0.25">
      <c r="A86" s="34" t="s">
        <v>190</v>
      </c>
      <c r="B86" s="35">
        <v>1</v>
      </c>
      <c r="C86" s="35">
        <v>985</v>
      </c>
      <c r="D86" s="12"/>
    </row>
    <row r="87" spans="1:4" ht="18.75" customHeight="1" x14ac:dyDescent="0.25">
      <c r="A87" s="34" t="s">
        <v>191</v>
      </c>
      <c r="B87" s="35">
        <v>1</v>
      </c>
      <c r="C87" s="35">
        <v>599</v>
      </c>
      <c r="D87" s="12"/>
    </row>
    <row r="88" spans="1:4" ht="15.75" customHeight="1" x14ac:dyDescent="0.25">
      <c r="A88" s="34" t="s">
        <v>192</v>
      </c>
      <c r="B88" s="35">
        <v>1</v>
      </c>
      <c r="C88" s="35">
        <v>2495</v>
      </c>
      <c r="D88" s="12"/>
    </row>
    <row r="89" spans="1:4" ht="17.25" customHeight="1" x14ac:dyDescent="0.25">
      <c r="A89" s="34" t="s">
        <v>193</v>
      </c>
      <c r="B89" s="35">
        <v>1</v>
      </c>
      <c r="C89" s="35">
        <v>960</v>
      </c>
      <c r="D89" s="12"/>
    </row>
    <row r="90" spans="1:4" ht="18" customHeight="1" x14ac:dyDescent="0.25">
      <c r="A90" s="34" t="s">
        <v>194</v>
      </c>
      <c r="B90" s="35">
        <v>1</v>
      </c>
      <c r="C90" s="35">
        <v>1199</v>
      </c>
      <c r="D90" s="12"/>
    </row>
    <row r="91" spans="1:4" ht="19.5" customHeight="1" x14ac:dyDescent="0.25">
      <c r="A91" s="36" t="s">
        <v>195</v>
      </c>
      <c r="B91" s="37">
        <v>1</v>
      </c>
      <c r="C91" s="37">
        <v>493</v>
      </c>
      <c r="D91" s="12"/>
    </row>
    <row r="92" spans="1:4" ht="19.5" customHeight="1" x14ac:dyDescent="0.25">
      <c r="A92" s="42" t="s">
        <v>200</v>
      </c>
      <c r="B92" s="43"/>
      <c r="C92" s="43">
        <f>SUM(C79:C91)</f>
        <v>15651</v>
      </c>
      <c r="D92" s="12"/>
    </row>
    <row r="93" spans="1:4" ht="19.5" customHeight="1" x14ac:dyDescent="0.25">
      <c r="A93" s="38"/>
      <c r="B93" s="39"/>
      <c r="C93" s="40"/>
      <c r="D93" s="12"/>
    </row>
    <row r="94" spans="1:4" ht="19.5" customHeight="1" x14ac:dyDescent="0.25">
      <c r="A94" s="49" t="s">
        <v>203</v>
      </c>
      <c r="B94" s="56" t="s">
        <v>9</v>
      </c>
      <c r="C94" s="56" t="s">
        <v>10</v>
      </c>
      <c r="D94" s="12"/>
    </row>
    <row r="95" spans="1:4" ht="22.5" customHeight="1" x14ac:dyDescent="0.25">
      <c r="A95" s="17" t="s">
        <v>196</v>
      </c>
      <c r="B95" s="11">
        <v>1</v>
      </c>
      <c r="C95" s="11">
        <v>1780.9</v>
      </c>
      <c r="D95" s="12"/>
    </row>
    <row r="96" spans="1:4" ht="17.25" customHeight="1" x14ac:dyDescent="0.25">
      <c r="A96" s="17" t="s">
        <v>197</v>
      </c>
      <c r="B96" s="11">
        <v>2</v>
      </c>
      <c r="C96" s="11">
        <v>576.79999999999995</v>
      </c>
      <c r="D96" s="12"/>
    </row>
    <row r="97" spans="1:4" ht="16.5" customHeight="1" x14ac:dyDescent="0.25">
      <c r="A97" s="17" t="s">
        <v>198</v>
      </c>
      <c r="B97" s="11">
        <v>1</v>
      </c>
      <c r="C97" s="11">
        <v>19821.650000000001</v>
      </c>
      <c r="D97" s="12"/>
    </row>
    <row r="98" spans="1:4" ht="29.25" customHeight="1" x14ac:dyDescent="0.25">
      <c r="A98" s="17" t="s">
        <v>199</v>
      </c>
      <c r="B98" s="11">
        <v>1</v>
      </c>
      <c r="C98" s="11">
        <v>24608.85</v>
      </c>
      <c r="D98" s="12"/>
    </row>
    <row r="99" spans="1:4" ht="24" customHeight="1" x14ac:dyDescent="0.25">
      <c r="A99" s="44" t="s">
        <v>200</v>
      </c>
      <c r="B99" s="45"/>
      <c r="C99" s="45">
        <f>SUM(C95:C98)</f>
        <v>46788.2</v>
      </c>
      <c r="D99" s="12"/>
    </row>
    <row r="100" spans="1:4" x14ac:dyDescent="0.25">
      <c r="A100" s="12"/>
      <c r="B100" s="12"/>
      <c r="C100" s="12"/>
      <c r="D100" s="12"/>
    </row>
    <row r="101" spans="1:4" x14ac:dyDescent="0.25">
      <c r="A101" s="12"/>
      <c r="B101" s="12"/>
      <c r="C101" s="12"/>
      <c r="D101" s="12"/>
    </row>
  </sheetData>
  <mergeCells count="1">
    <mergeCell ref="A77:C7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ф.з.3кв 23</vt:lpstr>
      <vt:lpstr>ф.з. 3 кв матеріали</vt:lpstr>
      <vt:lpstr>ф.з.4 кв 23</vt:lpstr>
      <vt:lpstr>ф.з.4 кв матеріали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2024-02-28T10:41:45Z</dcterms:modified>
</cp:coreProperties>
</file>