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Гал  ЗОШ (2)" sheetId="2" r:id="rId1"/>
  </sheets>
  <externalReferences>
    <externalReference r:id="rId2"/>
  </externalReferences>
  <definedNames>
    <definedName name="_xlnm.Print_Area" localSheetId="0">'Гал  ЗОШ (2)'!$A$1:$O$25</definedName>
  </definedNames>
  <calcPr calcId="125725"/>
</workbook>
</file>

<file path=xl/calcChain.xml><?xml version="1.0" encoding="utf-8"?>
<calcChain xmlns="http://schemas.openxmlformats.org/spreadsheetml/2006/main">
  <c r="O11" i="2"/>
  <c r="O8"/>
  <c r="O9"/>
  <c r="O10"/>
  <c r="O7"/>
  <c r="H25"/>
  <c r="G23"/>
  <c r="G19"/>
  <c r="G18"/>
  <c r="G17"/>
  <c r="H20"/>
  <c r="G14"/>
  <c r="G11"/>
  <c r="H11" s="1"/>
  <c r="H9"/>
  <c r="G9"/>
  <c r="G8"/>
  <c r="H24"/>
  <c r="H21"/>
  <c r="M7" l="1"/>
  <c r="F24"/>
  <c r="F19"/>
  <c r="H19" s="1"/>
  <c r="F18"/>
  <c r="H18" s="1"/>
  <c r="F17"/>
  <c r="H17" s="1"/>
  <c r="F14"/>
  <c r="H14" s="1"/>
  <c r="F13"/>
  <c r="H13" s="1"/>
  <c r="F12"/>
  <c r="H12" s="1"/>
  <c r="F11"/>
  <c r="F9"/>
  <c r="F8"/>
  <c r="H8" s="1"/>
  <c r="M9" l="1"/>
  <c r="M11" s="1"/>
  <c r="F23"/>
  <c r="H23" s="1"/>
  <c r="N11"/>
  <c r="G25" l="1"/>
  <c r="F15" l="1"/>
  <c r="H15" s="1"/>
  <c r="E11"/>
  <c r="E14"/>
  <c r="F25" l="1"/>
  <c r="E24"/>
  <c r="E25" l="1"/>
</calcChain>
</file>

<file path=xl/sharedStrings.xml><?xml version="1.0" encoding="utf-8"?>
<sst xmlns="http://schemas.openxmlformats.org/spreadsheetml/2006/main" count="41" uniqueCount="39">
  <si>
    <t>№ п/п</t>
  </si>
  <si>
    <t>КФК</t>
  </si>
  <si>
    <t>Розшифровка</t>
  </si>
  <si>
    <t>Заробітна плата</t>
  </si>
  <si>
    <t>Нарахування на оплату праці</t>
  </si>
  <si>
    <t>Оплата праці</t>
  </si>
  <si>
    <t>Використання товарів та послуг</t>
  </si>
  <si>
    <r>
      <t>Придмети</t>
    </r>
    <r>
      <rPr>
        <sz val="11"/>
        <color theme="1"/>
        <rFont val="Calibri"/>
        <family val="2"/>
        <charset val="204"/>
      </rPr>
      <t>,</t>
    </r>
    <r>
      <rPr>
        <sz val="11"/>
        <color theme="1"/>
        <rFont val="Calibri"/>
        <family val="2"/>
        <charset val="204"/>
        <scheme val="minor"/>
      </rPr>
      <t xml:space="preserve"> матеріали, обладнання та інвентар</t>
    </r>
  </si>
  <si>
    <r>
      <t>Медикаменти та перев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язувальні матеріали</t>
    </r>
  </si>
  <si>
    <t>Продукти харчування</t>
  </si>
  <si>
    <t>Оплата послуг(крім комунальних)</t>
  </si>
  <si>
    <t>Видатки на відрядження</t>
  </si>
  <si>
    <t>Оплата комунальних послуг та енергоносіїв</t>
  </si>
  <si>
    <t xml:space="preserve">Оплата водопостачання та водовідведення </t>
  </si>
  <si>
    <t>Оплата електроенергії</t>
  </si>
  <si>
    <t>Оплата природного газу</t>
  </si>
  <si>
    <t>ВСЬОГО</t>
  </si>
  <si>
    <t>Всього</t>
  </si>
  <si>
    <t>Предмет</t>
  </si>
  <si>
    <t>КЕКВ</t>
  </si>
  <si>
    <t>Дослідження і розробки окремі , заходи по реалізації державних програм</t>
  </si>
  <si>
    <t>Капітальний ремонт інших об"єктів</t>
  </si>
  <si>
    <t>Придбання обладнання довгострокового  обладнання</t>
  </si>
  <si>
    <t xml:space="preserve">                      Капітальні видатки</t>
  </si>
  <si>
    <t xml:space="preserve">ЗВІТ про надходження та використання всіх отриманих коштів </t>
  </si>
  <si>
    <t>Надходження та використання коштів загального та спеціального фонду                                         (форма 2 та форма 4.3)</t>
  </si>
  <si>
    <t>Галицинівською ЗОШ</t>
  </si>
  <si>
    <t>Надходження і використання коштів, отриманих за іншими джерелами власних надходжень (форма 4.2)</t>
  </si>
  <si>
    <t>Інші поточні видатки</t>
  </si>
  <si>
    <t>Ігрові набори</t>
  </si>
  <si>
    <r>
      <t xml:space="preserve">Затверджено кошторисом      </t>
    </r>
    <r>
      <rPr>
        <b/>
        <u/>
        <sz val="12"/>
        <color theme="1"/>
        <rFont val="Calibri"/>
        <family val="2"/>
        <charset val="204"/>
        <scheme val="minor"/>
      </rPr>
      <t xml:space="preserve"> на рік </t>
    </r>
    <r>
      <rPr>
        <b/>
        <sz val="12"/>
        <color theme="1"/>
        <rFont val="Calibri"/>
        <family val="2"/>
        <charset val="204"/>
        <scheme val="minor"/>
      </rPr>
      <t xml:space="preserve"> з урахуванням змін                           Сума . грн</t>
    </r>
  </si>
  <si>
    <t>Книги</t>
  </si>
  <si>
    <t>Ремонт 1-го класу</t>
  </si>
  <si>
    <r>
      <t xml:space="preserve">Фактично профінансовано    </t>
    </r>
    <r>
      <rPr>
        <b/>
        <u/>
        <sz val="12"/>
        <color theme="1"/>
        <rFont val="Calibri"/>
        <family val="2"/>
        <charset val="204"/>
        <scheme val="minor"/>
      </rPr>
      <t xml:space="preserve">за 11 місяців </t>
    </r>
    <r>
      <rPr>
        <b/>
        <sz val="12"/>
        <color theme="1"/>
        <rFont val="Calibri"/>
        <family val="2"/>
        <charset val="204"/>
        <scheme val="minor"/>
      </rPr>
      <t xml:space="preserve">                      Сума . Грн</t>
    </r>
  </si>
  <si>
    <r>
      <t xml:space="preserve">Фактично профінансовано    </t>
    </r>
    <r>
      <rPr>
        <b/>
        <u/>
        <sz val="12"/>
        <color theme="1"/>
        <rFont val="Calibri"/>
        <family val="2"/>
        <charset val="204"/>
        <scheme val="minor"/>
      </rPr>
      <t>за ГРУДЕНЬ 2021</t>
    </r>
    <r>
      <rPr>
        <b/>
        <sz val="12"/>
        <color theme="1"/>
        <rFont val="Calibri"/>
        <family val="2"/>
        <charset val="204"/>
        <scheme val="minor"/>
      </rPr>
      <t xml:space="preserve">   Сума . Грн</t>
    </r>
  </si>
  <si>
    <r>
      <t xml:space="preserve">Надходження благодійної допомоги     </t>
    </r>
    <r>
      <rPr>
        <b/>
        <u/>
        <sz val="11"/>
        <color theme="1"/>
        <rFont val="Calibri"/>
        <family val="2"/>
        <charset val="204"/>
        <scheme val="minor"/>
      </rPr>
      <t>за 11 місяців</t>
    </r>
    <r>
      <rPr>
        <b/>
        <sz val="11"/>
        <color theme="1"/>
        <rFont val="Calibri"/>
        <family val="2"/>
        <charset val="204"/>
        <scheme val="minor"/>
      </rPr>
      <t xml:space="preserve">     СУМА,  ГРН</t>
    </r>
  </si>
  <si>
    <r>
      <t xml:space="preserve">Надходження благодійної допомоги   </t>
    </r>
    <r>
      <rPr>
        <b/>
        <u/>
        <sz val="11"/>
        <color theme="1"/>
        <rFont val="Calibri"/>
        <family val="2"/>
        <charset val="204"/>
        <scheme val="minor"/>
      </rPr>
      <t>за ГРУДЕНЬ  2021</t>
    </r>
    <r>
      <rPr>
        <b/>
        <sz val="11"/>
        <color theme="1"/>
        <rFont val="Calibri"/>
        <family val="2"/>
        <charset val="204"/>
        <scheme val="minor"/>
      </rPr>
      <t xml:space="preserve">            СУМА,  ГРН</t>
    </r>
  </si>
  <si>
    <r>
      <t xml:space="preserve">Фактично профінансовано    </t>
    </r>
    <r>
      <rPr>
        <b/>
        <u/>
        <sz val="12"/>
        <color theme="1"/>
        <rFont val="Calibri"/>
        <family val="2"/>
        <charset val="204"/>
        <scheme val="minor"/>
      </rPr>
      <t>за 2021</t>
    </r>
    <r>
      <rPr>
        <b/>
        <sz val="12"/>
        <color theme="1"/>
        <rFont val="Calibri"/>
        <family val="2"/>
        <charset val="204"/>
        <scheme val="minor"/>
      </rPr>
      <t xml:space="preserve">  РІК        Сума . Грн</t>
    </r>
  </si>
  <si>
    <r>
      <t xml:space="preserve">Фактичні надходження   </t>
    </r>
    <r>
      <rPr>
        <b/>
        <u/>
        <sz val="12"/>
        <color theme="1"/>
        <rFont val="Calibri"/>
        <family val="2"/>
        <charset val="204"/>
        <scheme val="minor"/>
      </rPr>
      <t>за 2021</t>
    </r>
    <r>
      <rPr>
        <b/>
        <sz val="12"/>
        <color theme="1"/>
        <rFont val="Calibri"/>
        <family val="2"/>
        <charset val="204"/>
        <scheme val="minor"/>
      </rPr>
      <t xml:space="preserve">  РІК        Сума . Грн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</si>
</sst>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2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/>
    <xf numFmtId="0" fontId="0" fillId="5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0" fillId="4" borderId="1" xfId="0" applyNumberFormat="1" applyFill="1" applyBorder="1" applyAlignment="1"/>
    <xf numFmtId="4" fontId="0" fillId="5" borderId="1" xfId="0" applyNumberFormat="1" applyFill="1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4" fontId="0" fillId="5" borderId="1" xfId="0" applyNumberFormat="1" applyFont="1" applyFill="1" applyBorder="1" applyAlignment="1"/>
    <xf numFmtId="4" fontId="0" fillId="0" borderId="0" xfId="0" applyNumberForma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1" fillId="6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" fontId="0" fillId="2" borderId="7" xfId="0" applyNumberFormat="1" applyFill="1" applyBorder="1"/>
    <xf numFmtId="2" fontId="0" fillId="0" borderId="7" xfId="0" applyNumberFormat="1" applyBorder="1"/>
    <xf numFmtId="0" fontId="1" fillId="3" borderId="6" xfId="0" applyFont="1" applyFill="1" applyBorder="1" applyAlignment="1">
      <alignment horizontal="center"/>
    </xf>
    <xf numFmtId="4" fontId="0" fillId="3" borderId="7" xfId="0" applyNumberFormat="1" applyFill="1" applyBorder="1"/>
    <xf numFmtId="0" fontId="1" fillId="4" borderId="6" xfId="0" applyFont="1" applyFill="1" applyBorder="1" applyAlignment="1">
      <alignment horizontal="center"/>
    </xf>
    <xf numFmtId="4" fontId="0" fillId="4" borderId="7" xfId="0" applyNumberFormat="1" applyFill="1" applyBorder="1"/>
    <xf numFmtId="0" fontId="1" fillId="6" borderId="7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4" fontId="0" fillId="5" borderId="7" xfId="0" applyNumberFormat="1" applyFill="1" applyBorder="1" applyAlignment="1"/>
    <xf numFmtId="4" fontId="1" fillId="0" borderId="9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0" fillId="2" borderId="1" xfId="0" applyNumberFormat="1" applyFont="1" applyFill="1" applyBorder="1"/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wrapText="1"/>
    </xf>
    <xf numFmtId="0" fontId="0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" fontId="1" fillId="2" borderId="9" xfId="0" applyNumberFormat="1" applyFont="1" applyFill="1" applyBorder="1"/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/>
    <xf numFmtId="4" fontId="7" fillId="2" borderId="11" xfId="0" applyNumberFormat="1" applyFont="1" applyFill="1" applyBorder="1"/>
    <xf numFmtId="4" fontId="0" fillId="2" borderId="11" xfId="0" applyNumberFormat="1" applyFont="1" applyFill="1" applyBorder="1"/>
    <xf numFmtId="4" fontId="0" fillId="2" borderId="12" xfId="0" applyNumberFormat="1" applyFill="1" applyBorder="1"/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CCFFCC"/>
      <color rgb="FFFFCCFF"/>
      <color rgb="FFCCFFFF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&#1055;&#1051;&#1040;&#1053;%20&#1042;&#1048;&#1044;&#1040;&#1058;&#1050;&#1030;&#1042;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10160(апарат) "/>
      <sheetName val="0611010(ДНЗ)"/>
      <sheetName val="0611021(ЗОШ)"/>
      <sheetName val="0611031 (ЗОШ)"/>
      <sheetName val="0611200 (особ потреб)"/>
      <sheetName val="0611210 (зал.особ потреб)"/>
      <sheetName val="0611061 (зал.осв.суб.)"/>
      <sheetName val="0611181 (НУШ співфінан)"/>
      <sheetName val="0611182 (НУШ субвенція)"/>
      <sheetName val="0614060(клуби)"/>
      <sheetName val="0614082(культура відрядження)"/>
      <sheetName val="0611070(ЦПР) "/>
      <sheetName val="0611080(муз.школа) "/>
      <sheetName val="0611141(ЦБ,+ГОСП.ГРУПА.) "/>
      <sheetName val="0611142(інші програми) "/>
      <sheetName val="0611151 ІРЦ (МБ)"/>
      <sheetName val="0611152 (субв) "/>
      <sheetName val="0613140(оздоровлення) "/>
      <sheetName val="0614082(заходи в галузі культ."/>
      <sheetName val="0613133 молодіжна політика"/>
      <sheetName val="0617321(Будівництво1010+1020)"/>
      <sheetName val="0617363(Будівництво1010+102 (2"/>
      <sheetName val="0617324(Будівництво4060)"/>
      <sheetName val="відшкодування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4">
          <cell r="C34">
            <v>1491138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25"/>
  <sheetViews>
    <sheetView tabSelected="1" zoomScaleNormal="100" workbookViewId="0">
      <selection activeCell="H17" sqref="H17:H19"/>
    </sheetView>
  </sheetViews>
  <sheetFormatPr defaultRowHeight="15"/>
  <cols>
    <col min="1" max="1" width="6.28515625" customWidth="1"/>
    <col min="2" max="2" width="7.5703125" style="16" customWidth="1"/>
    <col min="3" max="3" width="16.140625" style="16" customWidth="1"/>
    <col min="4" max="4" width="43.28515625" customWidth="1"/>
    <col min="5" max="5" width="19.140625" customWidth="1"/>
    <col min="6" max="8" width="21" customWidth="1"/>
    <col min="10" max="10" width="11.28515625" style="15" bestFit="1" customWidth="1"/>
    <col min="11" max="11" width="11.42578125" style="24" bestFit="1" customWidth="1"/>
    <col min="12" max="13" width="27.42578125" customWidth="1"/>
    <col min="14" max="14" width="21.85546875" customWidth="1"/>
    <col min="15" max="15" width="18.7109375" customWidth="1"/>
    <col min="16" max="16" width="10" bestFit="1" customWidth="1"/>
    <col min="17" max="17" width="29.140625" customWidth="1"/>
    <col min="18" max="18" width="13.140625" customWidth="1"/>
  </cols>
  <sheetData>
    <row r="1" spans="2:18" ht="11.25" customHeight="1"/>
    <row r="2" spans="2:18" s="7" customFormat="1" ht="15.75" hidden="1" customHeight="1">
      <c r="B2" s="16"/>
      <c r="C2" s="16"/>
      <c r="D2"/>
      <c r="E2"/>
      <c r="F2"/>
      <c r="G2"/>
      <c r="H2"/>
      <c r="J2" s="69" t="s">
        <v>27</v>
      </c>
      <c r="K2" s="69"/>
      <c r="L2" s="69"/>
      <c r="M2" s="69"/>
      <c r="N2" s="69"/>
      <c r="O2"/>
      <c r="P2"/>
      <c r="Q2"/>
      <c r="R2"/>
    </row>
    <row r="3" spans="2:18" s="7" customFormat="1" ht="25.5" customHeight="1">
      <c r="B3" s="75" t="s">
        <v>24</v>
      </c>
      <c r="C3" s="75"/>
      <c r="D3" s="75"/>
      <c r="E3" s="75"/>
      <c r="F3" s="75"/>
      <c r="G3" s="75"/>
      <c r="H3" s="36"/>
      <c r="J3" s="69"/>
      <c r="K3" s="69"/>
      <c r="L3" s="69"/>
      <c r="M3" s="69"/>
      <c r="N3" s="69"/>
      <c r="O3"/>
      <c r="P3"/>
      <c r="Q3"/>
      <c r="R3"/>
    </row>
    <row r="4" spans="2:18" ht="26.25" customHeight="1">
      <c r="B4" s="75" t="s">
        <v>26</v>
      </c>
      <c r="C4" s="75"/>
      <c r="D4" s="75"/>
      <c r="E4" s="75"/>
      <c r="F4" s="75"/>
      <c r="G4" s="75"/>
      <c r="H4" s="36"/>
      <c r="J4" s="69"/>
      <c r="K4" s="69"/>
      <c r="L4" s="69"/>
      <c r="M4" s="69"/>
      <c r="N4" s="69"/>
    </row>
    <row r="5" spans="2:18" ht="43.5" customHeight="1" thickBot="1">
      <c r="B5" s="76" t="s">
        <v>25</v>
      </c>
      <c r="C5" s="76"/>
      <c r="D5" s="76"/>
      <c r="E5" s="76"/>
      <c r="F5" s="76"/>
      <c r="G5" s="76"/>
      <c r="H5" s="37"/>
    </row>
    <row r="6" spans="2:18" ht="83.25" customHeight="1" thickBot="1">
      <c r="B6" s="38" t="s">
        <v>0</v>
      </c>
      <c r="C6" s="39" t="s">
        <v>1</v>
      </c>
      <c r="D6" s="39" t="s">
        <v>2</v>
      </c>
      <c r="E6" s="40" t="s">
        <v>30</v>
      </c>
      <c r="F6" s="40" t="s">
        <v>33</v>
      </c>
      <c r="G6" s="40" t="s">
        <v>34</v>
      </c>
      <c r="H6" s="23" t="s">
        <v>37</v>
      </c>
      <c r="J6" s="5" t="s">
        <v>0</v>
      </c>
      <c r="K6" s="6" t="s">
        <v>19</v>
      </c>
      <c r="L6" s="6" t="s">
        <v>18</v>
      </c>
      <c r="M6" s="25" t="s">
        <v>35</v>
      </c>
      <c r="N6" s="25" t="s">
        <v>36</v>
      </c>
      <c r="O6" s="23" t="s">
        <v>38</v>
      </c>
    </row>
    <row r="7" spans="2:18" ht="22.5" customHeight="1">
      <c r="B7" s="41"/>
      <c r="C7" s="70" t="s">
        <v>5</v>
      </c>
      <c r="D7" s="70"/>
      <c r="E7" s="17"/>
      <c r="F7" s="18"/>
      <c r="G7" s="18"/>
      <c r="H7" s="42"/>
      <c r="J7" s="63">
        <v>1</v>
      </c>
      <c r="K7" s="64">
        <v>2230</v>
      </c>
      <c r="L7" s="65" t="s">
        <v>9</v>
      </c>
      <c r="M7" s="66">
        <f>129835.92+25642.44</f>
        <v>155478.35999999999</v>
      </c>
      <c r="N7" s="67">
        <v>21702.82</v>
      </c>
      <c r="O7" s="68">
        <f>M7+N7</f>
        <v>177181.18</v>
      </c>
      <c r="P7" s="34"/>
    </row>
    <row r="8" spans="2:18" ht="15.75">
      <c r="B8" s="43">
        <v>1</v>
      </c>
      <c r="C8" s="19">
        <v>2111</v>
      </c>
      <c r="D8" s="2" t="s">
        <v>3</v>
      </c>
      <c r="E8" s="10">
        <v>7237582.6799999997</v>
      </c>
      <c r="F8" s="10">
        <f>539864.58+5339767.94</f>
        <v>5879632.5200000005</v>
      </c>
      <c r="G8" s="10">
        <f>586123.57+275412.95+128901.28</f>
        <v>990437.8</v>
      </c>
      <c r="H8" s="44">
        <f>F8+G8</f>
        <v>6870070.3200000003</v>
      </c>
      <c r="J8" s="58">
        <v>2</v>
      </c>
      <c r="K8" s="54">
        <v>2210</v>
      </c>
      <c r="L8" s="2" t="s">
        <v>29</v>
      </c>
      <c r="M8" s="10">
        <v>1127.3599999999999</v>
      </c>
      <c r="N8" s="55">
        <v>0</v>
      </c>
      <c r="O8" s="68">
        <f t="shared" ref="O8:O10" si="0">M8+N8</f>
        <v>1127.3599999999999</v>
      </c>
    </row>
    <row r="9" spans="2:18" ht="21" customHeight="1">
      <c r="B9" s="43">
        <v>2</v>
      </c>
      <c r="C9" s="19">
        <v>2120</v>
      </c>
      <c r="D9" s="2" t="s">
        <v>4</v>
      </c>
      <c r="E9" s="10">
        <v>1629258</v>
      </c>
      <c r="F9" s="10">
        <f>119394.56+1242183</f>
        <v>1361577.56</v>
      </c>
      <c r="G9" s="10">
        <f>118408.29+54358.98</f>
        <v>172767.27</v>
      </c>
      <c r="H9" s="44">
        <f>F9+G9-43317.14</f>
        <v>1491027.6900000002</v>
      </c>
      <c r="J9" s="59">
        <v>3</v>
      </c>
      <c r="K9" s="56">
        <v>3110</v>
      </c>
      <c r="L9" s="2" t="s">
        <v>31</v>
      </c>
      <c r="M9" s="2">
        <f>26993.78</f>
        <v>26993.78</v>
      </c>
      <c r="N9" s="55">
        <v>0</v>
      </c>
      <c r="O9" s="68">
        <f t="shared" si="0"/>
        <v>26993.78</v>
      </c>
    </row>
    <row r="10" spans="2:18" ht="24" customHeight="1">
      <c r="B10" s="41"/>
      <c r="C10" s="70" t="s">
        <v>6</v>
      </c>
      <c r="D10" s="70"/>
      <c r="E10" s="1"/>
      <c r="F10" s="1"/>
      <c r="G10" s="1"/>
      <c r="H10" s="45"/>
      <c r="J10" s="59">
        <v>4</v>
      </c>
      <c r="K10" s="56">
        <v>2240</v>
      </c>
      <c r="L10" s="2" t="s">
        <v>32</v>
      </c>
      <c r="M10" s="2">
        <v>192343</v>
      </c>
      <c r="N10" s="57">
        <v>0</v>
      </c>
      <c r="O10" s="68">
        <f t="shared" si="0"/>
        <v>192343</v>
      </c>
    </row>
    <row r="11" spans="2:18" ht="15.75" thickBot="1">
      <c r="B11" s="46">
        <v>3</v>
      </c>
      <c r="C11" s="20">
        <v>2210</v>
      </c>
      <c r="D11" s="3" t="s">
        <v>7</v>
      </c>
      <c r="E11" s="11">
        <f>150016+12185</f>
        <v>162201</v>
      </c>
      <c r="F11" s="11">
        <f>58432+162624.33</f>
        <v>221056.33</v>
      </c>
      <c r="G11" s="11">
        <f>134226.42+12915.9</f>
        <v>147142.32</v>
      </c>
      <c r="H11" s="47">
        <f>F11+G11</f>
        <v>368198.65</v>
      </c>
      <c r="J11" s="60" t="s">
        <v>17</v>
      </c>
      <c r="K11" s="61"/>
      <c r="L11" s="61"/>
      <c r="M11" s="62">
        <f>SUM(M7:M9)</f>
        <v>183599.49999999997</v>
      </c>
      <c r="N11" s="62">
        <f>SUM(N7:N9)</f>
        <v>21702.82</v>
      </c>
      <c r="O11" s="62">
        <f>SUM(O7:O9)</f>
        <v>205302.31999999998</v>
      </c>
    </row>
    <row r="12" spans="2:18">
      <c r="B12" s="46">
        <v>4</v>
      </c>
      <c r="C12" s="20">
        <v>2220</v>
      </c>
      <c r="D12" s="3" t="s">
        <v>8</v>
      </c>
      <c r="E12" s="11">
        <v>32057.200000000001</v>
      </c>
      <c r="F12" s="11">
        <f>5199.2+9530+4600</f>
        <v>19329.2</v>
      </c>
      <c r="G12" s="11">
        <v>0</v>
      </c>
      <c r="H12" s="47">
        <f t="shared" ref="H12:H15" si="1">F12+G12</f>
        <v>19329.2</v>
      </c>
    </row>
    <row r="13" spans="2:18">
      <c r="B13" s="46">
        <v>5</v>
      </c>
      <c r="C13" s="20">
        <v>2230</v>
      </c>
      <c r="D13" s="3" t="s">
        <v>9</v>
      </c>
      <c r="E13" s="11">
        <v>352800</v>
      </c>
      <c r="F13" s="11">
        <f>34336.57+150218.85</f>
        <v>184555.42</v>
      </c>
      <c r="G13" s="11">
        <v>112241.9</v>
      </c>
      <c r="H13" s="47">
        <f t="shared" si="1"/>
        <v>296797.32</v>
      </c>
    </row>
    <row r="14" spans="2:18">
      <c r="B14" s="46">
        <v>6</v>
      </c>
      <c r="C14" s="20">
        <v>2240</v>
      </c>
      <c r="D14" s="3" t="s">
        <v>10</v>
      </c>
      <c r="E14" s="11">
        <f>200000+215255</f>
        <v>415255</v>
      </c>
      <c r="F14" s="11">
        <f>103441.4+208877.5</f>
        <v>312318.90000000002</v>
      </c>
      <c r="G14" s="11">
        <f>140962.58+14860.63</f>
        <v>155823.21</v>
      </c>
      <c r="H14" s="47">
        <f t="shared" si="1"/>
        <v>468142.11</v>
      </c>
      <c r="K14" s="30"/>
    </row>
    <row r="15" spans="2:18" ht="15.75" customHeight="1">
      <c r="B15" s="46">
        <v>7</v>
      </c>
      <c r="C15" s="20">
        <v>2250</v>
      </c>
      <c r="D15" s="3" t="s">
        <v>11</v>
      </c>
      <c r="E15" s="11">
        <v>33000</v>
      </c>
      <c r="F15" s="11">
        <f>2240</f>
        <v>2240</v>
      </c>
      <c r="G15" s="11">
        <v>0</v>
      </c>
      <c r="H15" s="47">
        <f t="shared" si="1"/>
        <v>2240</v>
      </c>
      <c r="J15" s="32"/>
      <c r="K15" s="31"/>
      <c r="L15" s="28"/>
      <c r="M15" s="28"/>
      <c r="N15" s="28"/>
    </row>
    <row r="16" spans="2:18" ht="24.75" customHeight="1">
      <c r="B16" s="41"/>
      <c r="C16" s="70" t="s">
        <v>12</v>
      </c>
      <c r="D16" s="70"/>
      <c r="E16" s="1"/>
      <c r="F16" s="1"/>
      <c r="G16" s="1"/>
      <c r="H16" s="45"/>
    </row>
    <row r="17" spans="2:14">
      <c r="B17" s="48">
        <v>8</v>
      </c>
      <c r="C17" s="21">
        <v>2272</v>
      </c>
      <c r="D17" s="4" t="s">
        <v>13</v>
      </c>
      <c r="E17" s="12">
        <v>18720</v>
      </c>
      <c r="F17" s="12">
        <f>4594.8+10072.1</f>
        <v>14666.900000000001</v>
      </c>
      <c r="G17" s="12">
        <f>7089.12+1269.04</f>
        <v>8358.16</v>
      </c>
      <c r="H17" s="49">
        <f>F17+G17</f>
        <v>23025.06</v>
      </c>
      <c r="J17" s="33"/>
    </row>
    <row r="18" spans="2:14">
      <c r="B18" s="48">
        <v>9</v>
      </c>
      <c r="C18" s="21">
        <v>2273</v>
      </c>
      <c r="D18" s="4" t="s">
        <v>14</v>
      </c>
      <c r="E18" s="12">
        <v>241299</v>
      </c>
      <c r="F18" s="12">
        <f>20187.98+122678.37</f>
        <v>142866.35</v>
      </c>
      <c r="G18" s="12">
        <f>1700.62+59285.28</f>
        <v>60985.9</v>
      </c>
      <c r="H18" s="49">
        <f t="shared" ref="H18:H21" si="2">F18+G18</f>
        <v>203852.25</v>
      </c>
      <c r="J18" s="33"/>
    </row>
    <row r="19" spans="2:14">
      <c r="B19" s="48">
        <v>10</v>
      </c>
      <c r="C19" s="21">
        <v>2274</v>
      </c>
      <c r="D19" s="4" t="s">
        <v>15</v>
      </c>
      <c r="E19" s="12">
        <v>504297</v>
      </c>
      <c r="F19" s="12">
        <f>5097.2+169804.24</f>
        <v>174901.44</v>
      </c>
      <c r="G19" s="12">
        <f>204687.34-630.6+2720</f>
        <v>206776.74</v>
      </c>
      <c r="H19" s="49">
        <f t="shared" si="2"/>
        <v>381678.18</v>
      </c>
      <c r="J19" s="33"/>
    </row>
    <row r="20" spans="2:14" ht="28.5" customHeight="1">
      <c r="B20" s="48">
        <v>11</v>
      </c>
      <c r="C20" s="21">
        <v>2282</v>
      </c>
      <c r="D20" s="9" t="s">
        <v>20</v>
      </c>
      <c r="E20" s="13">
        <v>8590</v>
      </c>
      <c r="F20" s="13">
        <v>7290</v>
      </c>
      <c r="G20" s="13">
        <v>1259.3699999999999</v>
      </c>
      <c r="H20" s="49">
        <f>F20+G20</f>
        <v>8549.369999999999</v>
      </c>
      <c r="J20" s="33"/>
    </row>
    <row r="21" spans="2:14" ht="21.75" customHeight="1">
      <c r="B21" s="48">
        <v>12</v>
      </c>
      <c r="C21" s="21">
        <v>2800</v>
      </c>
      <c r="D21" s="9" t="s">
        <v>28</v>
      </c>
      <c r="E21" s="13">
        <v>2000</v>
      </c>
      <c r="F21" s="13">
        <v>0</v>
      </c>
      <c r="G21" s="13">
        <v>0</v>
      </c>
      <c r="H21" s="49">
        <f t="shared" si="2"/>
        <v>0</v>
      </c>
    </row>
    <row r="22" spans="2:14" ht="24" customHeight="1">
      <c r="B22" s="71" t="s">
        <v>23</v>
      </c>
      <c r="C22" s="72"/>
      <c r="D22" s="72"/>
      <c r="E22" s="72"/>
      <c r="F22" s="72"/>
      <c r="G22" s="35"/>
      <c r="H22" s="50"/>
      <c r="J22" s="26"/>
      <c r="K22" s="27"/>
      <c r="L22" s="28"/>
      <c r="M22" s="28"/>
      <c r="N22" s="28"/>
    </row>
    <row r="23" spans="2:14" ht="28.5" customHeight="1">
      <c r="B23" s="51">
        <v>13</v>
      </c>
      <c r="C23" s="22">
        <v>3110</v>
      </c>
      <c r="D23" s="8" t="s">
        <v>22</v>
      </c>
      <c r="E23" s="29">
        <v>303085.09999999998</v>
      </c>
      <c r="F23" s="14">
        <f>12915+18500+144786</f>
        <v>176201</v>
      </c>
      <c r="G23" s="14">
        <f>12000+672382.4+25491.02</f>
        <v>709873.42</v>
      </c>
      <c r="H23" s="52">
        <f>F23+G23</f>
        <v>886074.42</v>
      </c>
    </row>
    <row r="24" spans="2:14">
      <c r="B24" s="51">
        <v>14</v>
      </c>
      <c r="C24" s="22">
        <v>3132</v>
      </c>
      <c r="D24" s="8" t="s">
        <v>21</v>
      </c>
      <c r="E24" s="29">
        <f>'[1]0617321(Будівництво1010+1020)'!$C$34</f>
        <v>1491138</v>
      </c>
      <c r="F24" s="14">
        <f>49874+57805.6+1205803.69</f>
        <v>1313483.29</v>
      </c>
      <c r="G24" s="14">
        <v>24902</v>
      </c>
      <c r="H24" s="52">
        <f>F24+G24</f>
        <v>1338385.29</v>
      </c>
    </row>
    <row r="25" spans="2:14" ht="15.75" thickBot="1">
      <c r="B25" s="73" t="s">
        <v>16</v>
      </c>
      <c r="C25" s="74"/>
      <c r="D25" s="74"/>
      <c r="E25" s="53">
        <f>SUM(E8:E24)</f>
        <v>12431282.979999999</v>
      </c>
      <c r="F25" s="53">
        <f t="shared" ref="F25" si="3">SUM(F8:F24)</f>
        <v>9810118.9100000001</v>
      </c>
      <c r="G25" s="53">
        <f>SUM(G8:G24)</f>
        <v>2590568.09</v>
      </c>
      <c r="H25" s="53">
        <f>SUM(H8:H24)</f>
        <v>12357369.859999999</v>
      </c>
    </row>
  </sheetData>
  <mergeCells count="9">
    <mergeCell ref="J2:N4"/>
    <mergeCell ref="C16:D16"/>
    <mergeCell ref="B22:F22"/>
    <mergeCell ref="B25:D25"/>
    <mergeCell ref="C7:D7"/>
    <mergeCell ref="C10:D10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  <colBreaks count="1" manualBreakCount="1">
    <brk id="8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Гал  ЗОШ (2)</vt:lpstr>
      <vt:lpstr>'Гал  ЗОШ (2)'!Область_печати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2022-01-18T13:25:28Z</dcterms:modified>
</cp:coreProperties>
</file>