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'Лист1'!$A$1:$S$63</definedName>
  </definedNames>
  <calcPr fullCalcOnLoad="1"/>
</workbook>
</file>

<file path=xl/sharedStrings.xml><?xml version="1.0" encoding="utf-8"?>
<sst xmlns="http://schemas.openxmlformats.org/spreadsheetml/2006/main" count="54" uniqueCount="31">
  <si>
    <t xml:space="preserve">АНАЛІТИЧНОГО ОБЛІКУ КАСОВИХ ВИДАТКІВ </t>
  </si>
  <si>
    <t>№</t>
  </si>
  <si>
    <t>МО</t>
  </si>
  <si>
    <t xml:space="preserve">               Видатки за кодами економісної класифікації</t>
  </si>
  <si>
    <t>Разом</t>
  </si>
  <si>
    <t>З початку року</t>
  </si>
  <si>
    <t xml:space="preserve">                                                 КАРТКА</t>
  </si>
  <si>
    <t>Недобоївська сільська рада</t>
  </si>
  <si>
    <t>пед</t>
  </si>
  <si>
    <t>обл.</t>
  </si>
  <si>
    <t>спец. ф.</t>
  </si>
  <si>
    <t>заг. ф</t>
  </si>
  <si>
    <t>січень</t>
  </si>
  <si>
    <t>лютий</t>
  </si>
  <si>
    <t>березень</t>
  </si>
  <si>
    <t xml:space="preserve">Оборот за  місяць </t>
  </si>
  <si>
    <t>Оборот за місяць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</si>
  <si>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</si>
  <si>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</si>
  <si>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</si>
  <si>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</si>
  <si>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</si>
  <si>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</si>
  <si>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</si>
  <si>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</si>
  <si>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</si>
  <si>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Місяць</t>
  </si>
  <si>
    <t>План</t>
  </si>
  <si>
    <t>Залишок по плану</t>
  </si>
  <si>
    <t xml:space="preserve">ПО КПК   0111020  Долинянська ЗОШ  на 2019 рік </t>
  </si>
  <si>
    <t>НУШ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</si>
</sst>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d/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9" fontId="0" fillId="0" borderId="0" xfId="40" applyFont="1" applyAlignment="1">
      <alignment/>
    </xf>
    <xf numFmtId="0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1" fontId="0" fillId="0" borderId="12" xfId="0" applyNumberFormat="1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1" fontId="0" fillId="0" borderId="12" xfId="0" applyNumberForma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81" fontId="0" fillId="0" borderId="11" xfId="0" applyNumberForma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view="pageBreakPreview" zoomScaleSheetLayoutView="100" zoomScalePageLayoutView="0" workbookViewId="0" topLeftCell="A5">
      <pane xSplit="1" ySplit="7" topLeftCell="B39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L61" sqref="L61"/>
    </sheetView>
  </sheetViews>
  <sheetFormatPr defaultColWidth="9.00390625" defaultRowHeight="12.75"/>
  <cols>
    <col min="1" max="1" width="12.75390625" style="0" customWidth="1"/>
    <col min="2" max="2" width="7.625" style="0" customWidth="1"/>
    <col min="3" max="3" width="11.00390625" style="0" customWidth="1"/>
    <col min="5" max="5" width="12.00390625" style="0" customWidth="1"/>
    <col min="7" max="8" width="10.25390625" style="0" customWidth="1"/>
    <col min="9" max="9" width="9.375" style="0" customWidth="1"/>
    <col min="11" max="11" width="10.375" style="0" customWidth="1"/>
    <col min="12" max="12" width="8.375" style="0" customWidth="1"/>
    <col min="13" max="13" width="10.375" style="0" customWidth="1"/>
    <col min="16" max="16" width="10.875" style="0" customWidth="1"/>
    <col min="19" max="19" width="12.25390625" style="0" customWidth="1"/>
    <col min="20" max="20" width="10.125" style="0" bestFit="1" customWidth="1"/>
    <col min="21" max="21" width="11.625" style="0" customWidth="1"/>
  </cols>
  <sheetData>
    <row r="1" ht="12.75" hidden="1"/>
    <row r="2" ht="12.75">
      <c r="A2" t="s">
        <v>7</v>
      </c>
    </row>
    <row r="4" spans="3:6" s="12" customFormat="1" ht="15.75">
      <c r="C4" s="14" t="s">
        <v>6</v>
      </c>
      <c r="D4" s="13"/>
      <c r="E4" s="13"/>
      <c r="F4" s="13"/>
    </row>
    <row r="5" spans="3:6" s="12" customFormat="1" ht="15">
      <c r="C5" s="13" t="s">
        <v>0</v>
      </c>
      <c r="D5" s="13"/>
      <c r="E5" s="13"/>
      <c r="F5" s="13"/>
    </row>
    <row r="6" spans="3:6" s="12" customFormat="1" ht="15.75">
      <c r="C6" s="14" t="s">
        <v>29</v>
      </c>
      <c r="D6" s="13"/>
      <c r="E6" s="13"/>
      <c r="F6" s="13"/>
    </row>
    <row r="7" spans="1:19" ht="15">
      <c r="A7" s="1"/>
      <c r="B7" s="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3"/>
      <c r="B8" s="29" t="s">
        <v>1</v>
      </c>
      <c r="C8" s="51" t="s">
        <v>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2"/>
      <c r="R8" s="36"/>
      <c r="S8" s="18"/>
    </row>
    <row r="9" spans="1:21" ht="15.75">
      <c r="A9" s="31" t="s">
        <v>26</v>
      </c>
      <c r="B9" s="30" t="s">
        <v>2</v>
      </c>
      <c r="C9" s="17">
        <v>2111</v>
      </c>
      <c r="D9" s="17">
        <v>2120</v>
      </c>
      <c r="E9" s="17">
        <v>2111</v>
      </c>
      <c r="F9" s="17">
        <v>2120</v>
      </c>
      <c r="G9" s="17">
        <v>2210</v>
      </c>
      <c r="H9" s="42" t="s">
        <v>30</v>
      </c>
      <c r="I9" s="17">
        <v>2230</v>
      </c>
      <c r="J9" s="17">
        <v>2230</v>
      </c>
      <c r="K9" s="17">
        <v>2240</v>
      </c>
      <c r="L9" s="17">
        <v>2250</v>
      </c>
      <c r="M9" s="17">
        <v>2273</v>
      </c>
      <c r="N9" s="17">
        <v>2274</v>
      </c>
      <c r="O9" s="17">
        <v>2700</v>
      </c>
      <c r="P9" s="17">
        <v>3110</v>
      </c>
      <c r="Q9" s="17">
        <v>3132</v>
      </c>
      <c r="R9" s="17">
        <v>2282</v>
      </c>
      <c r="S9" s="38" t="s">
        <v>4</v>
      </c>
      <c r="T9" s="47"/>
      <c r="U9" s="48"/>
    </row>
    <row r="10" spans="1:19" ht="13.5" thickBot="1">
      <c r="A10" s="19"/>
      <c r="B10" s="30"/>
      <c r="C10" s="19" t="s">
        <v>8</v>
      </c>
      <c r="D10" s="19" t="s">
        <v>8</v>
      </c>
      <c r="E10" s="19" t="s">
        <v>9</v>
      </c>
      <c r="F10" s="19" t="s">
        <v>9</v>
      </c>
      <c r="G10" s="19"/>
      <c r="H10" s="19"/>
      <c r="I10" s="19" t="s">
        <v>11</v>
      </c>
      <c r="J10" s="19" t="s">
        <v>10</v>
      </c>
      <c r="K10" s="19"/>
      <c r="L10" s="21"/>
      <c r="M10" s="21"/>
      <c r="N10" s="21"/>
      <c r="O10" s="3"/>
      <c r="P10" s="21"/>
      <c r="Q10" s="21"/>
      <c r="R10" s="3"/>
      <c r="S10" s="21"/>
    </row>
    <row r="11" spans="1:19" ht="13.5" thickBot="1">
      <c r="A11" s="32" t="s">
        <v>27</v>
      </c>
      <c r="B11" s="41"/>
      <c r="C11" s="26">
        <v>2200000</v>
      </c>
      <c r="D11" s="26">
        <v>500000</v>
      </c>
      <c r="E11" s="26"/>
      <c r="F11" s="26"/>
      <c r="G11" s="40">
        <v>66782</v>
      </c>
      <c r="H11" s="39">
        <v>32484</v>
      </c>
      <c r="I11" s="27">
        <v>140000</v>
      </c>
      <c r="J11" s="26">
        <v>110000</v>
      </c>
      <c r="K11" s="26">
        <v>10000</v>
      </c>
      <c r="L11" s="27">
        <v>17780</v>
      </c>
      <c r="M11" s="27">
        <v>40000</v>
      </c>
      <c r="N11" s="27">
        <v>250000</v>
      </c>
      <c r="O11" s="37">
        <v>1600</v>
      </c>
      <c r="P11" s="39">
        <v>37950</v>
      </c>
      <c r="Q11" s="37"/>
      <c r="R11" s="39">
        <v>4460.5</v>
      </c>
      <c r="S11" s="28">
        <f>SUM(C11+D11+E11+J11+F11+G11+K11+L11+M11+N11+I11+O11)</f>
        <v>3336162</v>
      </c>
    </row>
    <row r="12" spans="1:21" s="5" customFormat="1" ht="18" customHeight="1" thickBot="1">
      <c r="A12" s="60" t="s">
        <v>12</v>
      </c>
      <c r="B12" s="6">
        <v>5</v>
      </c>
      <c r="C12" s="22">
        <v>116876.7</v>
      </c>
      <c r="D12" s="22">
        <v>25597.34</v>
      </c>
      <c r="E12" s="23">
        <v>49529.62</v>
      </c>
      <c r="F12" s="22">
        <v>10762.32</v>
      </c>
      <c r="G12" s="22"/>
      <c r="H12" s="22"/>
      <c r="I12" s="22"/>
      <c r="J12" s="24"/>
      <c r="K12" s="22"/>
      <c r="L12" s="22"/>
      <c r="M12" s="22"/>
      <c r="N12" s="25"/>
      <c r="O12" s="25"/>
      <c r="P12" s="25"/>
      <c r="Q12" s="25"/>
      <c r="R12" s="22"/>
      <c r="S12" s="28">
        <f aca="true" t="shared" si="0" ref="S12:S22">SUM(C12+D12+E12+J12+F12+G12+K12+L12+M12+N12+I12+O12)</f>
        <v>202765.98</v>
      </c>
      <c r="T12" s="16"/>
      <c r="U12" s="16"/>
    </row>
    <row r="13" spans="1:21" s="5" customFormat="1" ht="18" customHeight="1" thickBot="1">
      <c r="A13" s="60"/>
      <c r="B13" s="6">
        <v>6</v>
      </c>
      <c r="C13" s="6"/>
      <c r="D13" s="6"/>
      <c r="E13" s="15"/>
      <c r="F13" s="6"/>
      <c r="G13" s="6"/>
      <c r="H13" s="6"/>
      <c r="I13" s="6">
        <v>7440</v>
      </c>
      <c r="J13" s="15">
        <v>678</v>
      </c>
      <c r="K13" s="6"/>
      <c r="L13" s="6"/>
      <c r="M13" s="43">
        <v>4430.1</v>
      </c>
      <c r="N13" s="6">
        <v>20009.58</v>
      </c>
      <c r="O13" s="7"/>
      <c r="P13" s="7"/>
      <c r="Q13" s="7"/>
      <c r="R13" s="6"/>
      <c r="S13" s="28">
        <f t="shared" si="0"/>
        <v>32557.68</v>
      </c>
      <c r="T13" s="16"/>
      <c r="U13" s="16"/>
    </row>
    <row r="14" spans="1:21" s="5" customFormat="1" ht="18" customHeight="1" thickBot="1">
      <c r="A14" s="54"/>
      <c r="B14" s="6">
        <v>8</v>
      </c>
      <c r="C14" s="6"/>
      <c r="D14" s="6"/>
      <c r="E14" s="15"/>
      <c r="F14" s="6"/>
      <c r="G14" s="6"/>
      <c r="H14" s="6"/>
      <c r="I14" s="6"/>
      <c r="J14" s="10"/>
      <c r="K14" s="6"/>
      <c r="L14" s="6"/>
      <c r="M14" s="6"/>
      <c r="N14" s="6"/>
      <c r="O14" s="7"/>
      <c r="P14" s="7"/>
      <c r="Q14" s="7"/>
      <c r="R14" s="6"/>
      <c r="S14" s="28">
        <f t="shared" si="0"/>
        <v>0</v>
      </c>
      <c r="T14" s="16"/>
      <c r="U14" s="16"/>
    </row>
    <row r="15" spans="1:19" ht="18" customHeight="1" thickBot="1">
      <c r="A15" s="56" t="s">
        <v>15</v>
      </c>
      <c r="B15" s="57"/>
      <c r="C15" s="8">
        <f>C12+C13+C14</f>
        <v>116876.7</v>
      </c>
      <c r="D15" s="8">
        <f aca="true" t="shared" si="1" ref="D15:R15">D12+D13+D14</f>
        <v>25597.34</v>
      </c>
      <c r="E15" s="8">
        <f t="shared" si="1"/>
        <v>49529.62</v>
      </c>
      <c r="F15" s="8">
        <f t="shared" si="1"/>
        <v>10762.32</v>
      </c>
      <c r="G15" s="8">
        <f t="shared" si="1"/>
        <v>0</v>
      </c>
      <c r="H15" s="8"/>
      <c r="I15" s="8">
        <f t="shared" si="1"/>
        <v>7440</v>
      </c>
      <c r="J15" s="8">
        <f t="shared" si="1"/>
        <v>678</v>
      </c>
      <c r="K15" s="8">
        <f t="shared" si="1"/>
        <v>0</v>
      </c>
      <c r="L15" s="8">
        <f t="shared" si="1"/>
        <v>0</v>
      </c>
      <c r="M15" s="44">
        <f t="shared" si="1"/>
        <v>4430.1</v>
      </c>
      <c r="N15" s="8">
        <f t="shared" si="1"/>
        <v>20009.58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28">
        <f t="shared" si="0"/>
        <v>235323.66000000003</v>
      </c>
    </row>
    <row r="16" spans="1:19" ht="18" customHeight="1" thickBot="1">
      <c r="A16" s="58" t="s">
        <v>5</v>
      </c>
      <c r="B16" s="59"/>
      <c r="C16" s="10">
        <f>SUM(C15)</f>
        <v>116876.7</v>
      </c>
      <c r="D16" s="10">
        <f aca="true" t="shared" si="2" ref="D16:R16">SUM(D15)</f>
        <v>25597.34</v>
      </c>
      <c r="E16" s="10">
        <f t="shared" si="2"/>
        <v>49529.62</v>
      </c>
      <c r="F16" s="10">
        <f t="shared" si="2"/>
        <v>10762.32</v>
      </c>
      <c r="G16" s="10">
        <f t="shared" si="2"/>
        <v>0</v>
      </c>
      <c r="H16" s="10"/>
      <c r="I16" s="10">
        <f t="shared" si="2"/>
        <v>7440</v>
      </c>
      <c r="J16" s="10">
        <f t="shared" si="2"/>
        <v>678</v>
      </c>
      <c r="K16" s="10">
        <f t="shared" si="2"/>
        <v>0</v>
      </c>
      <c r="L16" s="10">
        <f t="shared" si="2"/>
        <v>0</v>
      </c>
      <c r="M16" s="45">
        <f t="shared" si="2"/>
        <v>4430.1</v>
      </c>
      <c r="N16" s="10">
        <f t="shared" si="2"/>
        <v>20009.58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28">
        <f t="shared" si="0"/>
        <v>235323.66000000003</v>
      </c>
    </row>
    <row r="17" spans="1:25" ht="18" customHeight="1" thickBot="1">
      <c r="A17" s="53" t="s">
        <v>13</v>
      </c>
      <c r="B17" s="4">
        <v>5</v>
      </c>
      <c r="C17" s="6">
        <v>127265.52</v>
      </c>
      <c r="D17" s="6">
        <v>26961.81</v>
      </c>
      <c r="E17" s="15">
        <v>53074.72</v>
      </c>
      <c r="F17" s="6">
        <v>11787.08</v>
      </c>
      <c r="G17" s="6"/>
      <c r="H17" s="6"/>
      <c r="I17" s="6"/>
      <c r="J17" s="10"/>
      <c r="K17" s="6"/>
      <c r="L17" s="6"/>
      <c r="M17" s="6"/>
      <c r="N17" s="7"/>
      <c r="O17" s="7"/>
      <c r="P17" s="7"/>
      <c r="Q17" s="7"/>
      <c r="R17" s="6"/>
      <c r="S17" s="28">
        <f t="shared" si="0"/>
        <v>219089.13</v>
      </c>
      <c r="Y17" s="9"/>
    </row>
    <row r="18" spans="1:25" ht="18" customHeight="1" thickBot="1">
      <c r="A18" s="60"/>
      <c r="B18" s="4">
        <v>6</v>
      </c>
      <c r="C18" s="6"/>
      <c r="D18" s="6"/>
      <c r="E18" s="15"/>
      <c r="F18" s="6"/>
      <c r="G18" s="6"/>
      <c r="H18" s="6"/>
      <c r="I18" s="6">
        <v>16192.4</v>
      </c>
      <c r="J18" s="15">
        <v>9353.95</v>
      </c>
      <c r="K18" s="6">
        <v>366.57</v>
      </c>
      <c r="L18" s="6"/>
      <c r="M18" s="6">
        <v>2794.42</v>
      </c>
      <c r="N18" s="7">
        <v>40284.73</v>
      </c>
      <c r="O18" s="7"/>
      <c r="P18" s="7"/>
      <c r="Q18" s="7"/>
      <c r="R18" s="6"/>
      <c r="S18" s="28">
        <f t="shared" si="0"/>
        <v>68992.07</v>
      </c>
      <c r="Y18" s="9"/>
    </row>
    <row r="19" spans="1:25" ht="18" customHeight="1" thickBot="1">
      <c r="A19" s="54"/>
      <c r="B19" s="4">
        <v>8</v>
      </c>
      <c r="C19" s="6"/>
      <c r="D19" s="6"/>
      <c r="E19" s="15"/>
      <c r="F19" s="6"/>
      <c r="G19" s="6"/>
      <c r="H19" s="6"/>
      <c r="I19" s="6"/>
      <c r="J19" s="10"/>
      <c r="K19" s="6"/>
      <c r="L19" s="6">
        <v>2492.41</v>
      </c>
      <c r="M19" s="6"/>
      <c r="N19" s="7"/>
      <c r="O19" s="7"/>
      <c r="P19" s="7"/>
      <c r="Q19" s="7"/>
      <c r="R19" s="6"/>
      <c r="S19" s="28">
        <f t="shared" si="0"/>
        <v>2492.41</v>
      </c>
      <c r="Y19" s="9"/>
    </row>
    <row r="20" spans="1:19" ht="18" customHeight="1" thickBot="1">
      <c r="A20" s="56" t="s">
        <v>16</v>
      </c>
      <c r="B20" s="57"/>
      <c r="C20" s="10">
        <f>C17+C18+C19</f>
        <v>127265.52</v>
      </c>
      <c r="D20" s="10">
        <f aca="true" t="shared" si="3" ref="D20:R20">D17+D18+D19</f>
        <v>26961.81</v>
      </c>
      <c r="E20" s="10">
        <f t="shared" si="3"/>
        <v>53074.72</v>
      </c>
      <c r="F20" s="10">
        <f t="shared" si="3"/>
        <v>11787.08</v>
      </c>
      <c r="G20" s="10">
        <f t="shared" si="3"/>
        <v>0</v>
      </c>
      <c r="H20" s="10"/>
      <c r="I20" s="10">
        <f t="shared" si="3"/>
        <v>16192.4</v>
      </c>
      <c r="J20" s="10">
        <f t="shared" si="3"/>
        <v>9353.95</v>
      </c>
      <c r="K20" s="10">
        <f t="shared" si="3"/>
        <v>366.57</v>
      </c>
      <c r="L20" s="10">
        <f t="shared" si="3"/>
        <v>2492.41</v>
      </c>
      <c r="M20" s="10">
        <f t="shared" si="3"/>
        <v>2794.42</v>
      </c>
      <c r="N20" s="10">
        <f t="shared" si="3"/>
        <v>40284.73</v>
      </c>
      <c r="O20" s="10">
        <f t="shared" si="3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28">
        <f t="shared" si="0"/>
        <v>290573.61000000004</v>
      </c>
    </row>
    <row r="21" spans="1:19" ht="18" customHeight="1" thickBot="1">
      <c r="A21" s="51" t="s">
        <v>5</v>
      </c>
      <c r="B21" s="55"/>
      <c r="C21" s="10">
        <f>SUM(C16+C20)</f>
        <v>244142.22</v>
      </c>
      <c r="D21" s="10">
        <f aca="true" t="shared" si="4" ref="D21:R21">SUM(D16+D20)</f>
        <v>52559.15</v>
      </c>
      <c r="E21" s="10">
        <f t="shared" si="4"/>
        <v>102604.34</v>
      </c>
      <c r="F21" s="10">
        <f t="shared" si="4"/>
        <v>22549.4</v>
      </c>
      <c r="G21" s="10">
        <f t="shared" si="4"/>
        <v>0</v>
      </c>
      <c r="H21" s="10"/>
      <c r="I21" s="10">
        <f t="shared" si="4"/>
        <v>23632.4</v>
      </c>
      <c r="J21" s="10">
        <f t="shared" si="4"/>
        <v>10031.95</v>
      </c>
      <c r="K21" s="10">
        <f t="shared" si="4"/>
        <v>366.57</v>
      </c>
      <c r="L21" s="10">
        <f t="shared" si="4"/>
        <v>2492.41</v>
      </c>
      <c r="M21" s="10">
        <f t="shared" si="4"/>
        <v>7224.52</v>
      </c>
      <c r="N21" s="10">
        <f t="shared" si="4"/>
        <v>60294.310000000005</v>
      </c>
      <c r="O21" s="10">
        <f t="shared" si="4"/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  <c r="S21" s="28">
        <f t="shared" si="0"/>
        <v>525897.27</v>
      </c>
    </row>
    <row r="22" spans="1:25" ht="18" customHeight="1" thickBot="1">
      <c r="A22" s="53" t="s">
        <v>14</v>
      </c>
      <c r="B22" s="4">
        <v>5</v>
      </c>
      <c r="C22" s="6">
        <v>129265.69</v>
      </c>
      <c r="D22" s="6">
        <v>27191.75</v>
      </c>
      <c r="E22" s="15">
        <v>53519.51</v>
      </c>
      <c r="F22" s="6">
        <v>11638.12</v>
      </c>
      <c r="G22" s="6"/>
      <c r="H22" s="6"/>
      <c r="I22" s="6"/>
      <c r="J22" s="10"/>
      <c r="K22" s="6"/>
      <c r="L22" s="6"/>
      <c r="M22" s="6"/>
      <c r="N22" s="7"/>
      <c r="O22" s="7"/>
      <c r="P22" s="7"/>
      <c r="Q22" s="7"/>
      <c r="R22" s="6"/>
      <c r="S22" s="28">
        <f t="shared" si="0"/>
        <v>221615.07</v>
      </c>
      <c r="Y22" s="9"/>
    </row>
    <row r="23" spans="1:25" ht="18" customHeight="1" thickBot="1">
      <c r="A23" s="60"/>
      <c r="B23" s="4">
        <v>6</v>
      </c>
      <c r="C23" s="6"/>
      <c r="D23" s="6"/>
      <c r="E23" s="15"/>
      <c r="F23" s="6"/>
      <c r="G23" s="6">
        <v>1048.5</v>
      </c>
      <c r="H23" s="6"/>
      <c r="I23" s="6">
        <v>5135.2</v>
      </c>
      <c r="J23" s="15">
        <v>852.6</v>
      </c>
      <c r="K23" s="6">
        <v>1157.34</v>
      </c>
      <c r="L23" s="6"/>
      <c r="M23" s="6">
        <v>831.01</v>
      </c>
      <c r="N23" s="7">
        <v>12394.47</v>
      </c>
      <c r="O23" s="7"/>
      <c r="P23" s="7"/>
      <c r="Q23" s="7"/>
      <c r="R23" s="6">
        <v>1425</v>
      </c>
      <c r="S23" s="28">
        <f>SUM(C23+D23+E23+J23+F23+G23+K23+L23+M23+N23+I23+O23+P23+Q23+R23)</f>
        <v>22844.12</v>
      </c>
      <c r="Y23" s="9"/>
    </row>
    <row r="24" spans="1:25" ht="18" customHeight="1" thickBot="1">
      <c r="A24" s="54"/>
      <c r="B24" s="4">
        <v>8</v>
      </c>
      <c r="C24" s="6"/>
      <c r="D24" s="6"/>
      <c r="E24" s="15"/>
      <c r="F24" s="6"/>
      <c r="G24" s="6"/>
      <c r="H24" s="6"/>
      <c r="I24" s="6"/>
      <c r="J24" s="10"/>
      <c r="K24" s="6"/>
      <c r="L24" s="6">
        <v>2322.47</v>
      </c>
      <c r="M24" s="6"/>
      <c r="N24" s="7"/>
      <c r="O24" s="7"/>
      <c r="P24" s="7"/>
      <c r="Q24" s="7"/>
      <c r="R24" s="6"/>
      <c r="S24" s="28">
        <f aca="true" t="shared" si="5" ref="S24:S31">SUM(C24+D24+E24+J24+F24+G24+K24+L24+M24+N24+I24+O24+P24+Q24+R24)</f>
        <v>2322.47</v>
      </c>
      <c r="Y24" s="9"/>
    </row>
    <row r="25" spans="1:19" s="20" customFormat="1" ht="18" customHeight="1" thickBot="1">
      <c r="A25" s="51" t="s">
        <v>16</v>
      </c>
      <c r="B25" s="52"/>
      <c r="C25" s="10">
        <f>SUM(C22:C23)</f>
        <v>129265.69</v>
      </c>
      <c r="D25" s="10">
        <f>SUM(D22:D23)</f>
        <v>27191.75</v>
      </c>
      <c r="E25" s="10">
        <f>SUM(E22)</f>
        <v>53519.51</v>
      </c>
      <c r="F25" s="10">
        <f>SUM(F22)</f>
        <v>11638.12</v>
      </c>
      <c r="G25" s="10">
        <f aca="true" t="shared" si="6" ref="G25:R25">SUM(G22:G23)</f>
        <v>1048.5</v>
      </c>
      <c r="H25" s="10"/>
      <c r="I25" s="10">
        <f>I23</f>
        <v>5135.2</v>
      </c>
      <c r="J25" s="10">
        <f t="shared" si="6"/>
        <v>852.6</v>
      </c>
      <c r="K25" s="10">
        <f t="shared" si="6"/>
        <v>1157.34</v>
      </c>
      <c r="L25" s="10">
        <f>L24</f>
        <v>2322.47</v>
      </c>
      <c r="M25" s="10">
        <f t="shared" si="6"/>
        <v>831.01</v>
      </c>
      <c r="N25" s="10">
        <f t="shared" si="6"/>
        <v>12394.47</v>
      </c>
      <c r="O25" s="10">
        <f t="shared" si="6"/>
        <v>0</v>
      </c>
      <c r="P25" s="10">
        <f t="shared" si="6"/>
        <v>0</v>
      </c>
      <c r="Q25" s="10">
        <f t="shared" si="6"/>
        <v>0</v>
      </c>
      <c r="R25" s="10">
        <f t="shared" si="6"/>
        <v>1425</v>
      </c>
      <c r="S25" s="28">
        <f t="shared" si="5"/>
        <v>246781.66000000003</v>
      </c>
    </row>
    <row r="26" spans="1:19" ht="18" customHeight="1" thickBot="1">
      <c r="A26" s="51" t="s">
        <v>5</v>
      </c>
      <c r="B26" s="52"/>
      <c r="C26" s="10">
        <f>SUM(C21+C25)</f>
        <v>373407.91000000003</v>
      </c>
      <c r="D26" s="10">
        <f aca="true" t="shared" si="7" ref="D26:R26">SUM(D21+D25)</f>
        <v>79750.9</v>
      </c>
      <c r="E26" s="10">
        <f t="shared" si="7"/>
        <v>156123.85</v>
      </c>
      <c r="F26" s="10">
        <f t="shared" si="7"/>
        <v>34187.520000000004</v>
      </c>
      <c r="G26" s="10">
        <f t="shared" si="7"/>
        <v>1048.5</v>
      </c>
      <c r="H26" s="10"/>
      <c r="I26" s="10">
        <f t="shared" si="7"/>
        <v>28767.600000000002</v>
      </c>
      <c r="J26" s="10">
        <f t="shared" si="7"/>
        <v>10884.550000000001</v>
      </c>
      <c r="K26" s="10">
        <f t="shared" si="7"/>
        <v>1523.9099999999999</v>
      </c>
      <c r="L26" s="10">
        <f t="shared" si="7"/>
        <v>4814.879999999999</v>
      </c>
      <c r="M26" s="10">
        <f t="shared" si="7"/>
        <v>8055.530000000001</v>
      </c>
      <c r="N26" s="10">
        <f t="shared" si="7"/>
        <v>72688.78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1425</v>
      </c>
      <c r="S26" s="28">
        <f t="shared" si="5"/>
        <v>772678.9300000002</v>
      </c>
    </row>
    <row r="27" spans="1:19" ht="13.5" thickBot="1">
      <c r="A27" s="53" t="s">
        <v>17</v>
      </c>
      <c r="B27" s="4">
        <v>5</v>
      </c>
      <c r="C27" s="6">
        <v>11513.05</v>
      </c>
      <c r="D27" s="6">
        <v>26543.71</v>
      </c>
      <c r="E27" s="10">
        <v>50049.63</v>
      </c>
      <c r="F27" s="6">
        <v>10876.71</v>
      </c>
      <c r="G27" s="6"/>
      <c r="H27" s="6"/>
      <c r="I27" s="6"/>
      <c r="J27" s="10"/>
      <c r="K27" s="6"/>
      <c r="L27" s="6"/>
      <c r="M27" s="6"/>
      <c r="N27" s="7"/>
      <c r="O27" s="7"/>
      <c r="P27" s="7"/>
      <c r="Q27" s="7"/>
      <c r="R27" s="6"/>
      <c r="S27" s="28">
        <f t="shared" si="5"/>
        <v>98983.09999999998</v>
      </c>
    </row>
    <row r="28" spans="1:19" ht="13.5" thickBot="1">
      <c r="A28" s="54"/>
      <c r="B28" s="4">
        <v>6.8</v>
      </c>
      <c r="C28" s="6"/>
      <c r="D28" s="6"/>
      <c r="E28" s="10"/>
      <c r="F28" s="6"/>
      <c r="G28" s="6">
        <v>8793.8</v>
      </c>
      <c r="H28" s="6"/>
      <c r="I28" s="6">
        <v>8522.4</v>
      </c>
      <c r="J28" s="10">
        <v>4855.4</v>
      </c>
      <c r="K28" s="6">
        <v>1319.33</v>
      </c>
      <c r="L28" s="6">
        <v>2360.54</v>
      </c>
      <c r="M28" s="6">
        <v>616.95</v>
      </c>
      <c r="N28" s="7">
        <v>153639.09</v>
      </c>
      <c r="O28" s="7"/>
      <c r="P28" s="7"/>
      <c r="Q28" s="7"/>
      <c r="R28" s="6"/>
      <c r="S28" s="28">
        <f t="shared" si="5"/>
        <v>180107.50999999998</v>
      </c>
    </row>
    <row r="29" spans="1:19" ht="13.5" thickBot="1">
      <c r="A29" s="51" t="s">
        <v>16</v>
      </c>
      <c r="B29" s="52"/>
      <c r="C29" s="10">
        <f>SUM(C27:C27)</f>
        <v>11513.05</v>
      </c>
      <c r="D29" s="10">
        <f>SUM(D27:D27)</f>
        <v>26543.71</v>
      </c>
      <c r="E29" s="10">
        <f>SUM(E27)</f>
        <v>50049.63</v>
      </c>
      <c r="F29" s="10">
        <f>SUM(F27)</f>
        <v>10876.71</v>
      </c>
      <c r="G29" s="10">
        <f>G28</f>
        <v>8793.8</v>
      </c>
      <c r="H29" s="10"/>
      <c r="I29" s="10">
        <f aca="true" t="shared" si="8" ref="I29:R29">I28</f>
        <v>8522.4</v>
      </c>
      <c r="J29" s="10">
        <f t="shared" si="8"/>
        <v>4855.4</v>
      </c>
      <c r="K29" s="10">
        <f t="shared" si="8"/>
        <v>1319.33</v>
      </c>
      <c r="L29" s="10">
        <f t="shared" si="8"/>
        <v>2360.54</v>
      </c>
      <c r="M29" s="10">
        <f t="shared" si="8"/>
        <v>616.95</v>
      </c>
      <c r="N29" s="10">
        <f t="shared" si="8"/>
        <v>153639.09</v>
      </c>
      <c r="O29" s="10">
        <f t="shared" si="8"/>
        <v>0</v>
      </c>
      <c r="P29" s="10">
        <f t="shared" si="8"/>
        <v>0</v>
      </c>
      <c r="Q29" s="10">
        <f t="shared" si="8"/>
        <v>0</v>
      </c>
      <c r="R29" s="10">
        <f t="shared" si="8"/>
        <v>0</v>
      </c>
      <c r="S29" s="28">
        <f t="shared" si="5"/>
        <v>279090.61</v>
      </c>
    </row>
    <row r="30" spans="1:19" ht="13.5" thickBot="1">
      <c r="A30" s="51" t="s">
        <v>5</v>
      </c>
      <c r="B30" s="52"/>
      <c r="C30" s="10">
        <f>SUM(C26+C29)</f>
        <v>384920.96</v>
      </c>
      <c r="D30" s="10">
        <f aca="true" t="shared" si="9" ref="D30:R30">SUM(D26+D29)</f>
        <v>106294.60999999999</v>
      </c>
      <c r="E30" s="10">
        <f t="shared" si="9"/>
        <v>206173.48</v>
      </c>
      <c r="F30" s="10">
        <f t="shared" si="9"/>
        <v>45064.23</v>
      </c>
      <c r="G30" s="10">
        <f t="shared" si="9"/>
        <v>9842.3</v>
      </c>
      <c r="H30" s="10"/>
      <c r="I30" s="10">
        <f t="shared" si="9"/>
        <v>37290</v>
      </c>
      <c r="J30" s="10">
        <f t="shared" si="9"/>
        <v>15739.95</v>
      </c>
      <c r="K30" s="10">
        <f t="shared" si="9"/>
        <v>2843.24</v>
      </c>
      <c r="L30" s="10">
        <f t="shared" si="9"/>
        <v>7175.419999999999</v>
      </c>
      <c r="M30" s="10">
        <f t="shared" si="9"/>
        <v>8672.480000000001</v>
      </c>
      <c r="N30" s="10">
        <f t="shared" si="9"/>
        <v>226327.87</v>
      </c>
      <c r="O30" s="10">
        <f t="shared" si="9"/>
        <v>0</v>
      </c>
      <c r="P30" s="10">
        <f t="shared" si="9"/>
        <v>0</v>
      </c>
      <c r="Q30" s="10">
        <f t="shared" si="9"/>
        <v>0</v>
      </c>
      <c r="R30" s="10">
        <f t="shared" si="9"/>
        <v>1425</v>
      </c>
      <c r="S30" s="28">
        <f t="shared" si="5"/>
        <v>1051769.54</v>
      </c>
    </row>
    <row r="31" spans="1:19" ht="13.5" thickBot="1">
      <c r="A31" s="53" t="s">
        <v>18</v>
      </c>
      <c r="B31" s="4">
        <v>5</v>
      </c>
      <c r="C31" s="6">
        <v>161538.87</v>
      </c>
      <c r="D31" s="6">
        <v>34036.48</v>
      </c>
      <c r="E31" s="15">
        <v>30455.46</v>
      </c>
      <c r="F31" s="6">
        <v>6566</v>
      </c>
      <c r="G31" s="6"/>
      <c r="H31" s="6"/>
      <c r="I31" s="6"/>
      <c r="J31" s="10"/>
      <c r="K31" s="6"/>
      <c r="L31" s="6"/>
      <c r="M31" s="6"/>
      <c r="N31" s="7"/>
      <c r="O31" s="7"/>
      <c r="P31" s="7"/>
      <c r="Q31" s="7"/>
      <c r="R31" s="6"/>
      <c r="S31" s="28">
        <f t="shared" si="5"/>
        <v>232596.81</v>
      </c>
    </row>
    <row r="32" spans="1:19" ht="13.5" thickBot="1">
      <c r="A32" s="54"/>
      <c r="B32" s="4">
        <v>6.8</v>
      </c>
      <c r="C32" s="6"/>
      <c r="D32" s="6"/>
      <c r="E32" s="10"/>
      <c r="F32" s="6"/>
      <c r="G32" s="6">
        <v>774</v>
      </c>
      <c r="H32" s="6">
        <v>8242</v>
      </c>
      <c r="I32" s="6"/>
      <c r="J32" s="15">
        <v>4749</v>
      </c>
      <c r="K32" s="6">
        <v>326.6</v>
      </c>
      <c r="L32" s="6">
        <v>1618.44</v>
      </c>
      <c r="M32" s="6">
        <v>306.47</v>
      </c>
      <c r="N32" s="7"/>
      <c r="O32" s="7"/>
      <c r="P32" s="7"/>
      <c r="Q32" s="7"/>
      <c r="R32" s="6">
        <v>2374.5</v>
      </c>
      <c r="S32" s="28">
        <f>SUM(C32+D32+E32+J32+F32+G32+K32+L32+M32+N32+I32+O32+P32+Q32+R32+H32)</f>
        <v>18391.010000000002</v>
      </c>
    </row>
    <row r="33" spans="1:19" ht="13.5" thickBot="1">
      <c r="A33" s="51" t="s">
        <v>16</v>
      </c>
      <c r="B33" s="52"/>
      <c r="C33" s="10">
        <f>C31+C32</f>
        <v>161538.87</v>
      </c>
      <c r="D33" s="10">
        <f aca="true" t="shared" si="10" ref="D33:R33">D31+D32</f>
        <v>34036.48</v>
      </c>
      <c r="E33" s="10">
        <f t="shared" si="10"/>
        <v>30455.46</v>
      </c>
      <c r="F33" s="10">
        <f t="shared" si="10"/>
        <v>6566</v>
      </c>
      <c r="G33" s="10">
        <f t="shared" si="10"/>
        <v>774</v>
      </c>
      <c r="H33" s="10">
        <f t="shared" si="10"/>
        <v>8242</v>
      </c>
      <c r="I33" s="10">
        <f t="shared" si="10"/>
        <v>0</v>
      </c>
      <c r="J33" s="10">
        <f t="shared" si="10"/>
        <v>4749</v>
      </c>
      <c r="K33" s="10">
        <f t="shared" si="10"/>
        <v>326.6</v>
      </c>
      <c r="L33" s="10">
        <f t="shared" si="10"/>
        <v>1618.44</v>
      </c>
      <c r="M33" s="10">
        <f t="shared" si="10"/>
        <v>306.47</v>
      </c>
      <c r="N33" s="10">
        <f t="shared" si="10"/>
        <v>0</v>
      </c>
      <c r="O33" s="10">
        <f t="shared" si="10"/>
        <v>0</v>
      </c>
      <c r="P33" s="10">
        <f t="shared" si="10"/>
        <v>0</v>
      </c>
      <c r="Q33" s="10">
        <f t="shared" si="10"/>
        <v>0</v>
      </c>
      <c r="R33" s="10">
        <f t="shared" si="10"/>
        <v>2374.5</v>
      </c>
      <c r="S33" s="28">
        <f>SUM(C33+D33+E33+J33+F33+G33+K33+L33+M33+N33+I33+O33+P33+Q33+R33+H33)</f>
        <v>250987.82</v>
      </c>
    </row>
    <row r="34" spans="1:19" ht="13.5" thickBot="1">
      <c r="A34" s="51" t="s">
        <v>5</v>
      </c>
      <c r="B34" s="52"/>
      <c r="C34" s="10">
        <f>SUM(C30+C33)</f>
        <v>546459.8300000001</v>
      </c>
      <c r="D34" s="10">
        <f aca="true" t="shared" si="11" ref="D34:R34">SUM(D30+D33)</f>
        <v>140331.09</v>
      </c>
      <c r="E34" s="10">
        <f t="shared" si="11"/>
        <v>236628.94</v>
      </c>
      <c r="F34" s="10">
        <f t="shared" si="11"/>
        <v>51630.23</v>
      </c>
      <c r="G34" s="10">
        <f t="shared" si="11"/>
        <v>10616.3</v>
      </c>
      <c r="H34" s="10">
        <f t="shared" si="11"/>
        <v>8242</v>
      </c>
      <c r="I34" s="10">
        <f t="shared" si="11"/>
        <v>37290</v>
      </c>
      <c r="J34" s="10">
        <f t="shared" si="11"/>
        <v>20488.95</v>
      </c>
      <c r="K34" s="10">
        <f t="shared" si="11"/>
        <v>3169.8399999999997</v>
      </c>
      <c r="L34" s="10">
        <f t="shared" si="11"/>
        <v>8793.859999999999</v>
      </c>
      <c r="M34" s="10">
        <f t="shared" si="11"/>
        <v>8978.95</v>
      </c>
      <c r="N34" s="10">
        <f t="shared" si="11"/>
        <v>226327.87</v>
      </c>
      <c r="O34" s="10">
        <f t="shared" si="11"/>
        <v>0</v>
      </c>
      <c r="P34" s="10">
        <f t="shared" si="11"/>
        <v>0</v>
      </c>
      <c r="Q34" s="10">
        <f t="shared" si="11"/>
        <v>0</v>
      </c>
      <c r="R34" s="10">
        <f t="shared" si="11"/>
        <v>3799.5</v>
      </c>
      <c r="S34" s="28">
        <f aca="true" t="shared" si="12" ref="S34:S63">SUM(C34+D34+E34+J34+F34+G34+K34+L34+M34+N34+I34+O34+P34+Q34+R34+H34)</f>
        <v>1302757.3599999999</v>
      </c>
    </row>
    <row r="35" spans="1:19" ht="13.5" thickBot="1">
      <c r="A35" s="53" t="s">
        <v>19</v>
      </c>
      <c r="B35" s="4">
        <v>5</v>
      </c>
      <c r="C35" s="6">
        <v>341960.7</v>
      </c>
      <c r="D35" s="6">
        <v>68055.96</v>
      </c>
      <c r="E35" s="6">
        <v>49895.54</v>
      </c>
      <c r="F35" s="6">
        <v>10644.17</v>
      </c>
      <c r="G35" s="6"/>
      <c r="H35" s="6"/>
      <c r="I35" s="6"/>
      <c r="J35" s="10"/>
      <c r="K35" s="6"/>
      <c r="L35" s="6"/>
      <c r="M35" s="6"/>
      <c r="N35" s="7"/>
      <c r="O35" s="7"/>
      <c r="P35" s="7"/>
      <c r="Q35" s="7"/>
      <c r="R35" s="6"/>
      <c r="S35" s="28">
        <f t="shared" si="12"/>
        <v>470556.37</v>
      </c>
    </row>
    <row r="36" spans="1:19" ht="13.5" thickBot="1">
      <c r="A36" s="54"/>
      <c r="B36" s="4">
        <v>6.8</v>
      </c>
      <c r="C36" s="6"/>
      <c r="D36" s="6"/>
      <c r="E36" s="10"/>
      <c r="F36" s="6"/>
      <c r="G36" s="6">
        <v>12231.82</v>
      </c>
      <c r="H36" s="6"/>
      <c r="I36" s="6"/>
      <c r="J36" s="10">
        <v>5429.8</v>
      </c>
      <c r="K36" s="6">
        <v>73.2</v>
      </c>
      <c r="L36" s="6">
        <v>1618.27</v>
      </c>
      <c r="M36" s="6">
        <v>1387.94</v>
      </c>
      <c r="N36" s="7"/>
      <c r="O36" s="7"/>
      <c r="P36" s="7"/>
      <c r="Q36" s="7"/>
      <c r="R36" s="6">
        <v>661</v>
      </c>
      <c r="S36" s="28">
        <f t="shared" si="12"/>
        <v>21402.03</v>
      </c>
    </row>
    <row r="37" spans="1:19" ht="13.5" thickBot="1">
      <c r="A37" s="51" t="s">
        <v>16</v>
      </c>
      <c r="B37" s="52"/>
      <c r="C37" s="10">
        <f>C35+C36</f>
        <v>341960.7</v>
      </c>
      <c r="D37" s="10">
        <f aca="true" t="shared" si="13" ref="D37:R37">D35+D36</f>
        <v>68055.96</v>
      </c>
      <c r="E37" s="10">
        <f t="shared" si="13"/>
        <v>49895.54</v>
      </c>
      <c r="F37" s="10">
        <f t="shared" si="13"/>
        <v>10644.17</v>
      </c>
      <c r="G37" s="10">
        <f t="shared" si="13"/>
        <v>12231.82</v>
      </c>
      <c r="H37" s="10">
        <f t="shared" si="13"/>
        <v>0</v>
      </c>
      <c r="I37" s="10">
        <f t="shared" si="13"/>
        <v>0</v>
      </c>
      <c r="J37" s="10">
        <f t="shared" si="13"/>
        <v>5429.8</v>
      </c>
      <c r="K37" s="10">
        <f t="shared" si="13"/>
        <v>73.2</v>
      </c>
      <c r="L37" s="10">
        <f t="shared" si="13"/>
        <v>1618.27</v>
      </c>
      <c r="M37" s="10">
        <f t="shared" si="13"/>
        <v>1387.94</v>
      </c>
      <c r="N37" s="10">
        <f t="shared" si="13"/>
        <v>0</v>
      </c>
      <c r="O37" s="10">
        <f t="shared" si="13"/>
        <v>0</v>
      </c>
      <c r="P37" s="10">
        <f t="shared" si="13"/>
        <v>0</v>
      </c>
      <c r="Q37" s="10">
        <f t="shared" si="13"/>
        <v>0</v>
      </c>
      <c r="R37" s="10">
        <f t="shared" si="13"/>
        <v>661</v>
      </c>
      <c r="S37" s="28">
        <f t="shared" si="12"/>
        <v>491958.4</v>
      </c>
    </row>
    <row r="38" spans="1:19" ht="13.5" thickBot="1">
      <c r="A38" s="51" t="s">
        <v>5</v>
      </c>
      <c r="B38" s="52"/>
      <c r="C38" s="10">
        <f>SUM(C34+C37)</f>
        <v>888420.53</v>
      </c>
      <c r="D38" s="10">
        <f aca="true" t="shared" si="14" ref="D38:R38">SUM(D34+D37)</f>
        <v>208387.05</v>
      </c>
      <c r="E38" s="10">
        <f t="shared" si="14"/>
        <v>286524.48</v>
      </c>
      <c r="F38" s="10">
        <f t="shared" si="14"/>
        <v>62274.4</v>
      </c>
      <c r="G38" s="10">
        <f t="shared" si="14"/>
        <v>22848.12</v>
      </c>
      <c r="H38" s="10">
        <f t="shared" si="14"/>
        <v>8242</v>
      </c>
      <c r="I38" s="10">
        <f t="shared" si="14"/>
        <v>37290</v>
      </c>
      <c r="J38" s="10">
        <f t="shared" si="14"/>
        <v>25918.75</v>
      </c>
      <c r="K38" s="10">
        <f t="shared" si="14"/>
        <v>3243.0399999999995</v>
      </c>
      <c r="L38" s="10">
        <f t="shared" si="14"/>
        <v>10412.13</v>
      </c>
      <c r="M38" s="10">
        <f t="shared" si="14"/>
        <v>10366.890000000001</v>
      </c>
      <c r="N38" s="10">
        <f t="shared" si="14"/>
        <v>226327.87</v>
      </c>
      <c r="O38" s="10">
        <f t="shared" si="14"/>
        <v>0</v>
      </c>
      <c r="P38" s="10">
        <f t="shared" si="14"/>
        <v>0</v>
      </c>
      <c r="Q38" s="10">
        <f t="shared" si="14"/>
        <v>0</v>
      </c>
      <c r="R38" s="10">
        <f t="shared" si="14"/>
        <v>4460.5</v>
      </c>
      <c r="S38" s="28">
        <f t="shared" si="12"/>
        <v>1794715.7599999998</v>
      </c>
    </row>
    <row r="39" spans="1:19" ht="13.5" thickBot="1">
      <c r="A39" s="49" t="s">
        <v>20</v>
      </c>
      <c r="B39" s="4">
        <v>5</v>
      </c>
      <c r="C39" s="6">
        <v>8791.17</v>
      </c>
      <c r="D39" s="6">
        <v>1934.06</v>
      </c>
      <c r="E39" s="10">
        <v>20305.34</v>
      </c>
      <c r="F39" s="6">
        <v>4305.61</v>
      </c>
      <c r="G39" s="6"/>
      <c r="H39" s="6"/>
      <c r="I39" s="6"/>
      <c r="J39" s="10"/>
      <c r="K39" s="6"/>
      <c r="L39" s="6"/>
      <c r="M39" s="6"/>
      <c r="N39" s="7"/>
      <c r="O39" s="7"/>
      <c r="P39" s="7"/>
      <c r="Q39" s="7"/>
      <c r="R39" s="6"/>
      <c r="S39" s="28">
        <f t="shared" si="12"/>
        <v>35336.18</v>
      </c>
    </row>
    <row r="40" spans="1:19" ht="13.5" thickBot="1">
      <c r="A40" s="50"/>
      <c r="B40" s="4">
        <v>6.8</v>
      </c>
      <c r="C40" s="6"/>
      <c r="D40" s="6"/>
      <c r="E40" s="10"/>
      <c r="F40" s="6"/>
      <c r="G40" s="6"/>
      <c r="H40" s="6"/>
      <c r="I40" s="6"/>
      <c r="J40" s="10"/>
      <c r="K40" s="6">
        <v>58.56</v>
      </c>
      <c r="L40" s="6"/>
      <c r="M40" s="6">
        <v>317.29</v>
      </c>
      <c r="N40" s="7"/>
      <c r="O40" s="7"/>
      <c r="P40" s="46">
        <v>21818</v>
      </c>
      <c r="Q40" s="7"/>
      <c r="R40" s="6"/>
      <c r="S40" s="28">
        <f t="shared" si="12"/>
        <v>22193.85</v>
      </c>
    </row>
    <row r="41" spans="1:19" ht="13.5" thickBot="1">
      <c r="A41" s="51" t="s">
        <v>16</v>
      </c>
      <c r="B41" s="52"/>
      <c r="C41" s="10">
        <f>SUM(C39:C39)</f>
        <v>8791.17</v>
      </c>
      <c r="D41" s="10">
        <f>SUM(D39:D39)</f>
        <v>1934.06</v>
      </c>
      <c r="E41" s="10">
        <f>SUM(E39)</f>
        <v>20305.34</v>
      </c>
      <c r="F41" s="10">
        <f>SUM(F39)</f>
        <v>4305.61</v>
      </c>
      <c r="G41" s="10">
        <f>G40+G39</f>
        <v>0</v>
      </c>
      <c r="H41" s="10">
        <f>H40+H39</f>
        <v>0</v>
      </c>
      <c r="I41" s="10">
        <f aca="true" t="shared" si="15" ref="I41:R41">I40+I39</f>
        <v>0</v>
      </c>
      <c r="J41" s="10">
        <f t="shared" si="15"/>
        <v>0</v>
      </c>
      <c r="K41" s="10">
        <f t="shared" si="15"/>
        <v>58.56</v>
      </c>
      <c r="L41" s="10">
        <f t="shared" si="15"/>
        <v>0</v>
      </c>
      <c r="M41" s="10">
        <f t="shared" si="15"/>
        <v>317.29</v>
      </c>
      <c r="N41" s="10">
        <f t="shared" si="15"/>
        <v>0</v>
      </c>
      <c r="O41" s="10">
        <f t="shared" si="15"/>
        <v>0</v>
      </c>
      <c r="P41" s="10">
        <f t="shared" si="15"/>
        <v>21818</v>
      </c>
      <c r="Q41" s="10">
        <f t="shared" si="15"/>
        <v>0</v>
      </c>
      <c r="R41" s="10">
        <f t="shared" si="15"/>
        <v>0</v>
      </c>
      <c r="S41" s="28">
        <f t="shared" si="12"/>
        <v>57530.03</v>
      </c>
    </row>
    <row r="42" spans="1:19" ht="13.5" thickBot="1">
      <c r="A42" s="51" t="s">
        <v>5</v>
      </c>
      <c r="B42" s="52"/>
      <c r="C42" s="10">
        <f>SUM(C38+C41)</f>
        <v>897211.7000000001</v>
      </c>
      <c r="D42" s="10">
        <f aca="true" t="shared" si="16" ref="D42:R42">SUM(D38+D41)</f>
        <v>210321.11</v>
      </c>
      <c r="E42" s="10">
        <f t="shared" si="16"/>
        <v>306829.82</v>
      </c>
      <c r="F42" s="10">
        <f t="shared" si="16"/>
        <v>66580.01</v>
      </c>
      <c r="G42" s="10">
        <f t="shared" si="16"/>
        <v>22848.12</v>
      </c>
      <c r="H42" s="10">
        <f t="shared" si="16"/>
        <v>8242</v>
      </c>
      <c r="I42" s="10">
        <f t="shared" si="16"/>
        <v>37290</v>
      </c>
      <c r="J42" s="10">
        <f t="shared" si="16"/>
        <v>25918.75</v>
      </c>
      <c r="K42" s="10">
        <f t="shared" si="16"/>
        <v>3301.5999999999995</v>
      </c>
      <c r="L42" s="10">
        <f t="shared" si="16"/>
        <v>10412.13</v>
      </c>
      <c r="M42" s="10">
        <f t="shared" si="16"/>
        <v>10684.180000000002</v>
      </c>
      <c r="N42" s="10">
        <f t="shared" si="16"/>
        <v>226327.87</v>
      </c>
      <c r="O42" s="10">
        <f t="shared" si="16"/>
        <v>0</v>
      </c>
      <c r="P42" s="10">
        <f t="shared" si="16"/>
        <v>21818</v>
      </c>
      <c r="Q42" s="10">
        <f t="shared" si="16"/>
        <v>0</v>
      </c>
      <c r="R42" s="10">
        <f t="shared" si="16"/>
        <v>4460.5</v>
      </c>
      <c r="S42" s="28">
        <f t="shared" si="12"/>
        <v>1852245.79</v>
      </c>
    </row>
    <row r="43" spans="1:19" ht="13.5" thickBot="1">
      <c r="A43" s="49" t="s">
        <v>21</v>
      </c>
      <c r="B43" s="4">
        <v>5</v>
      </c>
      <c r="C43" s="6">
        <v>45474.51</v>
      </c>
      <c r="D43" s="6">
        <v>9597.5</v>
      </c>
      <c r="E43" s="10">
        <v>28343.96</v>
      </c>
      <c r="F43" s="6">
        <v>7006</v>
      </c>
      <c r="G43" s="6"/>
      <c r="H43" s="6"/>
      <c r="I43" s="6"/>
      <c r="J43" s="10"/>
      <c r="K43" s="6"/>
      <c r="L43" s="6"/>
      <c r="M43" s="6"/>
      <c r="N43" s="7"/>
      <c r="O43" s="7"/>
      <c r="P43" s="7"/>
      <c r="Q43" s="7"/>
      <c r="R43" s="6"/>
      <c r="S43" s="28">
        <f t="shared" si="12"/>
        <v>90421.97</v>
      </c>
    </row>
    <row r="44" spans="1:19" ht="13.5" thickBot="1">
      <c r="A44" s="50"/>
      <c r="B44" s="4">
        <v>6.8</v>
      </c>
      <c r="C44" s="6"/>
      <c r="D44" s="6"/>
      <c r="E44" s="10"/>
      <c r="F44" s="6"/>
      <c r="G44" s="6">
        <v>7124.47</v>
      </c>
      <c r="H44" s="6">
        <v>13300</v>
      </c>
      <c r="I44" s="6"/>
      <c r="J44" s="10"/>
      <c r="K44" s="6">
        <v>1407.06</v>
      </c>
      <c r="L44" s="6"/>
      <c r="M44" s="6">
        <v>122.33</v>
      </c>
      <c r="N44" s="7"/>
      <c r="O44" s="7"/>
      <c r="P44" s="7">
        <v>165400</v>
      </c>
      <c r="Q44" s="7"/>
      <c r="R44" s="6"/>
      <c r="S44" s="28">
        <f t="shared" si="12"/>
        <v>187353.86</v>
      </c>
    </row>
    <row r="45" spans="1:19" ht="13.5" thickBot="1">
      <c r="A45" s="17" t="s">
        <v>16</v>
      </c>
      <c r="B45" s="4"/>
      <c r="C45" s="10">
        <f>C43+C44</f>
        <v>45474.51</v>
      </c>
      <c r="D45" s="10">
        <f aca="true" t="shared" si="17" ref="D45:R45">D43+D44</f>
        <v>9597.5</v>
      </c>
      <c r="E45" s="10">
        <f t="shared" si="17"/>
        <v>28343.96</v>
      </c>
      <c r="F45" s="10">
        <f t="shared" si="17"/>
        <v>7006</v>
      </c>
      <c r="G45" s="10">
        <f t="shared" si="17"/>
        <v>7124.47</v>
      </c>
      <c r="H45" s="10">
        <f t="shared" si="17"/>
        <v>13300</v>
      </c>
      <c r="I45" s="10">
        <f t="shared" si="17"/>
        <v>0</v>
      </c>
      <c r="J45" s="10">
        <f t="shared" si="17"/>
        <v>0</v>
      </c>
      <c r="K45" s="10">
        <f t="shared" si="17"/>
        <v>1407.06</v>
      </c>
      <c r="L45" s="10">
        <f t="shared" si="17"/>
        <v>0</v>
      </c>
      <c r="M45" s="10">
        <f t="shared" si="17"/>
        <v>122.33</v>
      </c>
      <c r="N45" s="10">
        <f t="shared" si="17"/>
        <v>0</v>
      </c>
      <c r="O45" s="10">
        <f t="shared" si="17"/>
        <v>0</v>
      </c>
      <c r="P45" s="10">
        <f t="shared" si="17"/>
        <v>165400</v>
      </c>
      <c r="Q45" s="10">
        <f t="shared" si="17"/>
        <v>0</v>
      </c>
      <c r="R45" s="10">
        <f t="shared" si="17"/>
        <v>0</v>
      </c>
      <c r="S45" s="28">
        <f t="shared" si="12"/>
        <v>277775.83</v>
      </c>
    </row>
    <row r="46" spans="1:19" ht="13.5" thickBot="1">
      <c r="A46" s="17" t="s">
        <v>5</v>
      </c>
      <c r="B46" s="4"/>
      <c r="C46" s="10">
        <f>SUM(C42+C45)</f>
        <v>942686.2100000001</v>
      </c>
      <c r="D46" s="10">
        <f aca="true" t="shared" si="18" ref="D46:R46">SUM(D42+D45)</f>
        <v>219918.61</v>
      </c>
      <c r="E46" s="10">
        <f t="shared" si="18"/>
        <v>335173.78</v>
      </c>
      <c r="F46" s="10">
        <f t="shared" si="18"/>
        <v>73586.01</v>
      </c>
      <c r="G46" s="10">
        <f t="shared" si="18"/>
        <v>29972.59</v>
      </c>
      <c r="H46" s="10">
        <f t="shared" si="18"/>
        <v>21542</v>
      </c>
      <c r="I46" s="10">
        <f t="shared" si="18"/>
        <v>37290</v>
      </c>
      <c r="J46" s="10">
        <f t="shared" si="18"/>
        <v>25918.75</v>
      </c>
      <c r="K46" s="10">
        <f t="shared" si="18"/>
        <v>4708.66</v>
      </c>
      <c r="L46" s="10">
        <f t="shared" si="18"/>
        <v>10412.13</v>
      </c>
      <c r="M46" s="10">
        <f t="shared" si="18"/>
        <v>10806.510000000002</v>
      </c>
      <c r="N46" s="10">
        <f t="shared" si="18"/>
        <v>226327.87</v>
      </c>
      <c r="O46" s="10">
        <f t="shared" si="18"/>
        <v>0</v>
      </c>
      <c r="P46" s="10">
        <f t="shared" si="18"/>
        <v>187218</v>
      </c>
      <c r="Q46" s="10">
        <f t="shared" si="18"/>
        <v>0</v>
      </c>
      <c r="R46" s="10">
        <f t="shared" si="18"/>
        <v>4460.5</v>
      </c>
      <c r="S46" s="28">
        <f t="shared" si="12"/>
        <v>2130021.62</v>
      </c>
    </row>
    <row r="47" spans="1:19" ht="13.5" thickBot="1">
      <c r="A47" s="49" t="s">
        <v>22</v>
      </c>
      <c r="B47" s="4">
        <v>5</v>
      </c>
      <c r="C47" s="6">
        <v>129855.65</v>
      </c>
      <c r="D47" s="6">
        <v>27698.75</v>
      </c>
      <c r="E47" s="15">
        <v>31816.34</v>
      </c>
      <c r="F47" s="6">
        <v>7810.49</v>
      </c>
      <c r="G47" s="6"/>
      <c r="H47" s="6"/>
      <c r="I47" s="6"/>
      <c r="J47" s="10"/>
      <c r="K47" s="6"/>
      <c r="L47" s="6"/>
      <c r="M47" s="6"/>
      <c r="N47" s="7"/>
      <c r="O47" s="7"/>
      <c r="P47" s="7"/>
      <c r="Q47" s="7"/>
      <c r="R47" s="6"/>
      <c r="S47" s="28">
        <f t="shared" si="12"/>
        <v>197181.22999999998</v>
      </c>
    </row>
    <row r="48" spans="1:19" ht="13.5" thickBot="1">
      <c r="A48" s="50"/>
      <c r="B48" s="4">
        <v>6.8</v>
      </c>
      <c r="C48" s="6"/>
      <c r="D48" s="6"/>
      <c r="E48" s="10"/>
      <c r="F48" s="6"/>
      <c r="G48" s="6">
        <v>3987.41</v>
      </c>
      <c r="H48" s="6"/>
      <c r="I48" s="43">
        <v>1407.14</v>
      </c>
      <c r="J48" s="15">
        <v>19712.6</v>
      </c>
      <c r="K48" s="6">
        <v>1176.42</v>
      </c>
      <c r="L48" s="6">
        <v>951.44</v>
      </c>
      <c r="M48" s="6">
        <v>1091.41</v>
      </c>
      <c r="N48" s="7"/>
      <c r="O48" s="7"/>
      <c r="P48" s="7">
        <v>16685.6</v>
      </c>
      <c r="Q48" s="7"/>
      <c r="R48" s="6"/>
      <c r="S48" s="28">
        <f t="shared" si="12"/>
        <v>45012.02</v>
      </c>
    </row>
    <row r="49" spans="1:19" ht="13.5" thickBot="1">
      <c r="A49" s="17" t="s">
        <v>16</v>
      </c>
      <c r="B49" s="4"/>
      <c r="C49" s="10">
        <f>C47+C48</f>
        <v>129855.65</v>
      </c>
      <c r="D49" s="10">
        <f aca="true" t="shared" si="19" ref="D49:R49">D47+D48</f>
        <v>27698.75</v>
      </c>
      <c r="E49" s="10">
        <f t="shared" si="19"/>
        <v>31816.34</v>
      </c>
      <c r="F49" s="10">
        <f t="shared" si="19"/>
        <v>7810.49</v>
      </c>
      <c r="G49" s="10">
        <f t="shared" si="19"/>
        <v>3987.41</v>
      </c>
      <c r="H49" s="10">
        <f t="shared" si="19"/>
        <v>0</v>
      </c>
      <c r="I49" s="10">
        <f t="shared" si="19"/>
        <v>1407.14</v>
      </c>
      <c r="J49" s="10">
        <f t="shared" si="19"/>
        <v>19712.6</v>
      </c>
      <c r="K49" s="10">
        <f t="shared" si="19"/>
        <v>1176.42</v>
      </c>
      <c r="L49" s="10">
        <f t="shared" si="19"/>
        <v>951.44</v>
      </c>
      <c r="M49" s="10">
        <f t="shared" si="19"/>
        <v>1091.41</v>
      </c>
      <c r="N49" s="10">
        <f t="shared" si="19"/>
        <v>0</v>
      </c>
      <c r="O49" s="10">
        <f t="shared" si="19"/>
        <v>0</v>
      </c>
      <c r="P49" s="10">
        <f t="shared" si="19"/>
        <v>16685.6</v>
      </c>
      <c r="Q49" s="10">
        <f t="shared" si="19"/>
        <v>0</v>
      </c>
      <c r="R49" s="10">
        <f t="shared" si="19"/>
        <v>0</v>
      </c>
      <c r="S49" s="28">
        <f t="shared" si="12"/>
        <v>242193.25000000003</v>
      </c>
    </row>
    <row r="50" spans="1:19" ht="13.5" thickBot="1">
      <c r="A50" s="17" t="s">
        <v>5</v>
      </c>
      <c r="B50" s="4"/>
      <c r="C50" s="10">
        <f>SUM(C46+C49)</f>
        <v>1072541.86</v>
      </c>
      <c r="D50" s="10">
        <f aca="true" t="shared" si="20" ref="D50:R50">SUM(D46+D49)</f>
        <v>247617.36</v>
      </c>
      <c r="E50" s="10">
        <f t="shared" si="20"/>
        <v>366990.12000000005</v>
      </c>
      <c r="F50" s="10">
        <f t="shared" si="20"/>
        <v>81396.5</v>
      </c>
      <c r="G50" s="10">
        <f t="shared" si="20"/>
        <v>33960</v>
      </c>
      <c r="H50" s="10">
        <f t="shared" si="20"/>
        <v>21542</v>
      </c>
      <c r="I50" s="10">
        <f t="shared" si="20"/>
        <v>38697.14</v>
      </c>
      <c r="J50" s="10">
        <f t="shared" si="20"/>
        <v>45631.35</v>
      </c>
      <c r="K50" s="10">
        <f t="shared" si="20"/>
        <v>5885.08</v>
      </c>
      <c r="L50" s="10">
        <f t="shared" si="20"/>
        <v>11363.57</v>
      </c>
      <c r="M50" s="10">
        <f t="shared" si="20"/>
        <v>11897.920000000002</v>
      </c>
      <c r="N50" s="10">
        <f t="shared" si="20"/>
        <v>226327.87</v>
      </c>
      <c r="O50" s="10">
        <f t="shared" si="20"/>
        <v>0</v>
      </c>
      <c r="P50" s="10">
        <f t="shared" si="20"/>
        <v>203903.6</v>
      </c>
      <c r="Q50" s="10">
        <f t="shared" si="20"/>
        <v>0</v>
      </c>
      <c r="R50" s="10">
        <f t="shared" si="20"/>
        <v>4460.5</v>
      </c>
      <c r="S50" s="28">
        <f t="shared" si="12"/>
        <v>2372214.8700000006</v>
      </c>
    </row>
    <row r="51" spans="1:19" ht="13.5" thickBot="1">
      <c r="A51" s="49" t="s">
        <v>23</v>
      </c>
      <c r="B51" s="4">
        <v>5</v>
      </c>
      <c r="C51" s="16">
        <v>200496.99</v>
      </c>
      <c r="D51" s="16">
        <v>41063.77</v>
      </c>
      <c r="E51" s="6">
        <v>41072.96</v>
      </c>
      <c r="F51" s="6">
        <v>9360.89</v>
      </c>
      <c r="G51" s="6"/>
      <c r="H51" s="6"/>
      <c r="I51" s="6"/>
      <c r="J51" s="10"/>
      <c r="K51" s="6"/>
      <c r="L51" s="6"/>
      <c r="M51" s="6"/>
      <c r="N51" s="7"/>
      <c r="O51" s="7"/>
      <c r="P51" s="7"/>
      <c r="Q51" s="7"/>
      <c r="R51" s="6"/>
      <c r="S51" s="28">
        <f t="shared" si="12"/>
        <v>291994.61</v>
      </c>
    </row>
    <row r="52" spans="1:19" ht="13.5" thickBot="1">
      <c r="A52" s="50"/>
      <c r="B52" s="4">
        <v>6</v>
      </c>
      <c r="C52" s="43"/>
      <c r="D52" s="6"/>
      <c r="E52" s="10"/>
      <c r="F52" s="6"/>
      <c r="G52" s="6">
        <v>8565</v>
      </c>
      <c r="H52" s="6">
        <v>10942</v>
      </c>
      <c r="I52" s="6">
        <v>1536</v>
      </c>
      <c r="J52" s="15">
        <v>14405.3</v>
      </c>
      <c r="K52" s="6">
        <v>311.96</v>
      </c>
      <c r="L52" s="6">
        <v>914.09</v>
      </c>
      <c r="M52" s="6">
        <v>2342.34</v>
      </c>
      <c r="N52" s="7"/>
      <c r="O52" s="7"/>
      <c r="P52" s="7"/>
      <c r="Q52" s="7"/>
      <c r="R52" s="6"/>
      <c r="S52" s="28">
        <f t="shared" si="12"/>
        <v>39016.69</v>
      </c>
    </row>
    <row r="53" spans="1:19" ht="13.5" thickBot="1">
      <c r="A53" s="51" t="s">
        <v>16</v>
      </c>
      <c r="B53" s="52"/>
      <c r="C53" s="45">
        <f>C51+C52</f>
        <v>200496.99</v>
      </c>
      <c r="D53" s="45">
        <f aca="true" t="shared" si="21" ref="D53:R53">D51+D52</f>
        <v>41063.77</v>
      </c>
      <c r="E53" s="10">
        <f t="shared" si="21"/>
        <v>41072.96</v>
      </c>
      <c r="F53" s="10">
        <f t="shared" si="21"/>
        <v>9360.89</v>
      </c>
      <c r="G53" s="10">
        <f t="shared" si="21"/>
        <v>8565</v>
      </c>
      <c r="H53" s="10">
        <f t="shared" si="21"/>
        <v>10942</v>
      </c>
      <c r="I53" s="10">
        <f t="shared" si="21"/>
        <v>1536</v>
      </c>
      <c r="J53" s="10">
        <f t="shared" si="21"/>
        <v>14405.3</v>
      </c>
      <c r="K53" s="10">
        <f t="shared" si="21"/>
        <v>311.96</v>
      </c>
      <c r="L53" s="10">
        <f t="shared" si="21"/>
        <v>914.09</v>
      </c>
      <c r="M53" s="10">
        <f>M51+M52</f>
        <v>2342.34</v>
      </c>
      <c r="N53" s="10">
        <f>N51+N52</f>
        <v>0</v>
      </c>
      <c r="O53" s="10">
        <f t="shared" si="21"/>
        <v>0</v>
      </c>
      <c r="P53" s="10">
        <f t="shared" si="21"/>
        <v>0</v>
      </c>
      <c r="Q53" s="10">
        <f t="shared" si="21"/>
        <v>0</v>
      </c>
      <c r="R53" s="10">
        <f t="shared" si="21"/>
        <v>0</v>
      </c>
      <c r="S53" s="28">
        <f t="shared" si="12"/>
        <v>331011.30000000005</v>
      </c>
    </row>
    <row r="54" spans="1:19" ht="13.5" thickBot="1">
      <c r="A54" s="51" t="s">
        <v>5</v>
      </c>
      <c r="B54" s="52"/>
      <c r="C54" s="10">
        <f>SUM(C50+C53)</f>
        <v>1273038.85</v>
      </c>
      <c r="D54" s="10">
        <f>SUM(D50+D53)</f>
        <v>288681.13</v>
      </c>
      <c r="E54" s="10">
        <f>SUM(E50+E53)</f>
        <v>408063.0800000001</v>
      </c>
      <c r="F54" s="10">
        <f>SUM(F50+F53)</f>
        <v>90757.39</v>
      </c>
      <c r="G54" s="10">
        <f aca="true" t="shared" si="22" ref="G54:R54">SUM(G50+G53)</f>
        <v>42525</v>
      </c>
      <c r="H54" s="10">
        <f t="shared" si="22"/>
        <v>32484</v>
      </c>
      <c r="I54" s="10">
        <f t="shared" si="22"/>
        <v>40233.14</v>
      </c>
      <c r="J54" s="10">
        <f t="shared" si="22"/>
        <v>60036.649999999994</v>
      </c>
      <c r="K54" s="10">
        <f t="shared" si="22"/>
        <v>6197.04</v>
      </c>
      <c r="L54" s="10">
        <f t="shared" si="22"/>
        <v>12277.66</v>
      </c>
      <c r="M54" s="10">
        <f t="shared" si="22"/>
        <v>14240.260000000002</v>
      </c>
      <c r="N54" s="10">
        <f t="shared" si="22"/>
        <v>226327.87</v>
      </c>
      <c r="O54" s="10">
        <f t="shared" si="22"/>
        <v>0</v>
      </c>
      <c r="P54" s="10">
        <f t="shared" si="22"/>
        <v>203903.6</v>
      </c>
      <c r="Q54" s="10">
        <f t="shared" si="22"/>
        <v>0</v>
      </c>
      <c r="R54" s="10">
        <f t="shared" si="22"/>
        <v>4460.5</v>
      </c>
      <c r="S54" s="28">
        <f t="shared" si="12"/>
        <v>2703226.1700000004</v>
      </c>
    </row>
    <row r="55" spans="1:25" ht="12" customHeight="1" thickBot="1">
      <c r="A55" s="49" t="s">
        <v>24</v>
      </c>
      <c r="B55" s="4">
        <v>5</v>
      </c>
      <c r="C55" s="6">
        <v>135870.69</v>
      </c>
      <c r="D55" s="43">
        <v>29078.77</v>
      </c>
      <c r="E55" s="15">
        <v>48336.56</v>
      </c>
      <c r="F55" s="43">
        <v>11051.79</v>
      </c>
      <c r="G55" s="6"/>
      <c r="H55" s="6"/>
      <c r="I55" s="6"/>
      <c r="J55" s="10"/>
      <c r="K55" s="6"/>
      <c r="L55" s="6"/>
      <c r="M55" s="6"/>
      <c r="N55" s="7"/>
      <c r="O55" s="7"/>
      <c r="P55" s="7"/>
      <c r="Q55" s="7"/>
      <c r="R55" s="6"/>
      <c r="S55" s="28">
        <f t="shared" si="12"/>
        <v>224337.81</v>
      </c>
      <c r="Y55" s="9"/>
    </row>
    <row r="56" spans="1:25" ht="12.75" customHeight="1" thickBot="1">
      <c r="A56" s="50"/>
      <c r="B56" s="2">
        <v>6</v>
      </c>
      <c r="C56" s="6"/>
      <c r="D56" s="6"/>
      <c r="E56" s="10"/>
      <c r="F56" s="6"/>
      <c r="G56" s="6">
        <v>16904.03</v>
      </c>
      <c r="H56" s="6"/>
      <c r="I56" s="6">
        <v>600</v>
      </c>
      <c r="J56" s="15">
        <v>13528.7</v>
      </c>
      <c r="K56" s="6">
        <v>13881.35</v>
      </c>
      <c r="L56" s="6">
        <v>2804.72</v>
      </c>
      <c r="M56" s="6">
        <v>2267.03</v>
      </c>
      <c r="N56" s="7">
        <v>1503.61</v>
      </c>
      <c r="O56" s="7"/>
      <c r="P56" s="7"/>
      <c r="Q56" s="7"/>
      <c r="R56" s="6"/>
      <c r="S56" s="28">
        <f t="shared" si="12"/>
        <v>51489.44</v>
      </c>
      <c r="Y56" s="9"/>
    </row>
    <row r="57" spans="1:19" ht="12.75" customHeight="1" thickBot="1">
      <c r="A57" s="17" t="s">
        <v>16</v>
      </c>
      <c r="B57" s="4"/>
      <c r="C57" s="10">
        <f>SUM(C55:C56)</f>
        <v>135870.69</v>
      </c>
      <c r="D57" s="10">
        <f>SUM(D55:D56)</f>
        <v>29078.77</v>
      </c>
      <c r="E57" s="10">
        <f>SUM(E55)</f>
        <v>48336.56</v>
      </c>
      <c r="F57" s="10">
        <f>SUM(F55)</f>
        <v>11051.79</v>
      </c>
      <c r="G57" s="10">
        <f aca="true" t="shared" si="23" ref="G57:R57">SUM(G55:G56)</f>
        <v>16904.03</v>
      </c>
      <c r="H57" s="10">
        <f t="shared" si="23"/>
        <v>0</v>
      </c>
      <c r="I57" s="10">
        <f t="shared" si="23"/>
        <v>600</v>
      </c>
      <c r="J57" s="10">
        <f t="shared" si="23"/>
        <v>13528.7</v>
      </c>
      <c r="K57" s="10">
        <f t="shared" si="23"/>
        <v>13881.35</v>
      </c>
      <c r="L57" s="10">
        <f t="shared" si="23"/>
        <v>2804.72</v>
      </c>
      <c r="M57" s="10">
        <f t="shared" si="23"/>
        <v>2267.03</v>
      </c>
      <c r="N57" s="10">
        <f t="shared" si="23"/>
        <v>1503.61</v>
      </c>
      <c r="O57" s="10">
        <f t="shared" si="23"/>
        <v>0</v>
      </c>
      <c r="P57" s="10">
        <f t="shared" si="23"/>
        <v>0</v>
      </c>
      <c r="Q57" s="10">
        <f t="shared" si="23"/>
        <v>0</v>
      </c>
      <c r="R57" s="10">
        <f t="shared" si="23"/>
        <v>0</v>
      </c>
      <c r="S57" s="28">
        <f t="shared" si="12"/>
        <v>275827.25</v>
      </c>
    </row>
    <row r="58" spans="1:19" ht="12" customHeight="1" thickBot="1">
      <c r="A58" s="17" t="s">
        <v>5</v>
      </c>
      <c r="B58" s="4"/>
      <c r="C58" s="10">
        <f>SUM(C54+C57)</f>
        <v>1408909.54</v>
      </c>
      <c r="D58" s="10">
        <f aca="true" t="shared" si="24" ref="D58:R58">SUM(D54+D57)</f>
        <v>317759.9</v>
      </c>
      <c r="E58" s="10">
        <f t="shared" si="24"/>
        <v>456399.6400000001</v>
      </c>
      <c r="F58" s="10">
        <f t="shared" si="24"/>
        <v>101809.18</v>
      </c>
      <c r="G58" s="10">
        <f t="shared" si="24"/>
        <v>59429.03</v>
      </c>
      <c r="H58" s="10">
        <f t="shared" si="24"/>
        <v>32484</v>
      </c>
      <c r="I58" s="10">
        <f t="shared" si="24"/>
        <v>40833.14</v>
      </c>
      <c r="J58" s="10">
        <f t="shared" si="24"/>
        <v>73565.34999999999</v>
      </c>
      <c r="K58" s="10">
        <f t="shared" si="24"/>
        <v>20078.39</v>
      </c>
      <c r="L58" s="10">
        <f t="shared" si="24"/>
        <v>15082.38</v>
      </c>
      <c r="M58" s="10">
        <f t="shared" si="24"/>
        <v>16507.29</v>
      </c>
      <c r="N58" s="10">
        <f t="shared" si="24"/>
        <v>227831.47999999998</v>
      </c>
      <c r="O58" s="10">
        <f t="shared" si="24"/>
        <v>0</v>
      </c>
      <c r="P58" s="10">
        <f t="shared" si="24"/>
        <v>203903.6</v>
      </c>
      <c r="Q58" s="10">
        <f t="shared" si="24"/>
        <v>0</v>
      </c>
      <c r="R58" s="10">
        <f t="shared" si="24"/>
        <v>4460.5</v>
      </c>
      <c r="S58" s="28">
        <f t="shared" si="12"/>
        <v>2979053.4200000004</v>
      </c>
    </row>
    <row r="59" spans="1:19" ht="13.5" thickBot="1">
      <c r="A59" s="49" t="s">
        <v>25</v>
      </c>
      <c r="B59" s="4">
        <v>5</v>
      </c>
      <c r="C59" s="6">
        <v>203482.41</v>
      </c>
      <c r="D59" s="6">
        <v>41079.19</v>
      </c>
      <c r="E59" s="10">
        <v>65776.97</v>
      </c>
      <c r="F59" s="6">
        <v>15215.67</v>
      </c>
      <c r="G59" s="6"/>
      <c r="H59" s="6"/>
      <c r="I59" s="6"/>
      <c r="J59" s="10"/>
      <c r="K59" s="6"/>
      <c r="L59" s="6"/>
      <c r="M59" s="6"/>
      <c r="N59" s="7"/>
      <c r="O59" s="7"/>
      <c r="P59" s="7"/>
      <c r="Q59" s="7"/>
      <c r="R59" s="6"/>
      <c r="S59" s="28">
        <f t="shared" si="12"/>
        <v>325554.24</v>
      </c>
    </row>
    <row r="60" spans="1:19" ht="13.5" thickBot="1">
      <c r="A60" s="50"/>
      <c r="B60" s="4">
        <v>6</v>
      </c>
      <c r="C60" s="6"/>
      <c r="D60" s="6"/>
      <c r="E60" s="10"/>
      <c r="F60" s="6"/>
      <c r="G60" s="6">
        <v>7636.33</v>
      </c>
      <c r="H60" s="6"/>
      <c r="I60" s="6">
        <v>4487</v>
      </c>
      <c r="J60" s="10">
        <v>24710.8</v>
      </c>
      <c r="K60" s="6">
        <v>4706.16</v>
      </c>
      <c r="L60" s="6">
        <v>1766.94</v>
      </c>
      <c r="M60" s="6">
        <v>2734.46</v>
      </c>
      <c r="N60" s="7">
        <v>1154.14</v>
      </c>
      <c r="O60" s="7"/>
      <c r="P60" s="7"/>
      <c r="Q60" s="7"/>
      <c r="R60" s="6">
        <v>955</v>
      </c>
      <c r="S60" s="28">
        <f t="shared" si="12"/>
        <v>48150.829999999994</v>
      </c>
    </row>
    <row r="61" spans="1:19" ht="13.5" thickBot="1">
      <c r="A61" s="17" t="s">
        <v>16</v>
      </c>
      <c r="B61" s="4"/>
      <c r="C61" s="10">
        <f>SUM(C59:C59)</f>
        <v>203482.41</v>
      </c>
      <c r="D61" s="10">
        <f>SUM(D59:D59)</f>
        <v>41079.19</v>
      </c>
      <c r="E61" s="10">
        <f>SUM(E59)</f>
        <v>65776.97</v>
      </c>
      <c r="F61" s="10">
        <f>SUM(F59)</f>
        <v>15215.67</v>
      </c>
      <c r="G61" s="10">
        <f>G60+G59</f>
        <v>7636.33</v>
      </c>
      <c r="H61" s="10">
        <f>H60+H59</f>
        <v>0</v>
      </c>
      <c r="I61" s="10">
        <f>I60+I59</f>
        <v>4487</v>
      </c>
      <c r="J61" s="10">
        <f>J60+J59</f>
        <v>24710.8</v>
      </c>
      <c r="K61" s="10">
        <f aca="true" t="shared" si="25" ref="K61:R61">K60+K59</f>
        <v>4706.16</v>
      </c>
      <c r="L61" s="10">
        <f t="shared" si="25"/>
        <v>1766.94</v>
      </c>
      <c r="M61" s="10">
        <f t="shared" si="25"/>
        <v>2734.46</v>
      </c>
      <c r="N61" s="10">
        <f t="shared" si="25"/>
        <v>1154.14</v>
      </c>
      <c r="O61" s="10">
        <f t="shared" si="25"/>
        <v>0</v>
      </c>
      <c r="P61" s="10">
        <f t="shared" si="25"/>
        <v>0</v>
      </c>
      <c r="Q61" s="10">
        <f t="shared" si="25"/>
        <v>0</v>
      </c>
      <c r="R61" s="10">
        <f t="shared" si="25"/>
        <v>955</v>
      </c>
      <c r="S61" s="28">
        <f t="shared" si="12"/>
        <v>373705.07</v>
      </c>
    </row>
    <row r="62" spans="1:19" ht="13.5" thickBot="1">
      <c r="A62" s="3" t="s">
        <v>5</v>
      </c>
      <c r="B62" s="33"/>
      <c r="C62" s="34">
        <f aca="true" t="shared" si="26" ref="C62:R62">SUM(C58+C61)</f>
        <v>1612391.95</v>
      </c>
      <c r="D62" s="34">
        <f t="shared" si="26"/>
        <v>358839.09</v>
      </c>
      <c r="E62" s="34">
        <f t="shared" si="26"/>
        <v>522176.6100000001</v>
      </c>
      <c r="F62" s="34">
        <f t="shared" si="26"/>
        <v>117024.84999999999</v>
      </c>
      <c r="G62" s="34">
        <f t="shared" si="26"/>
        <v>67065.36</v>
      </c>
      <c r="H62" s="34">
        <f t="shared" si="26"/>
        <v>32484</v>
      </c>
      <c r="I62" s="34">
        <f t="shared" si="26"/>
        <v>45320.14</v>
      </c>
      <c r="J62" s="34">
        <f t="shared" si="26"/>
        <v>98276.15</v>
      </c>
      <c r="K62" s="34">
        <f t="shared" si="26"/>
        <v>24784.55</v>
      </c>
      <c r="L62" s="34">
        <f t="shared" si="26"/>
        <v>16849.32</v>
      </c>
      <c r="M62" s="34">
        <f t="shared" si="26"/>
        <v>19241.75</v>
      </c>
      <c r="N62" s="34">
        <f t="shared" si="26"/>
        <v>228985.62</v>
      </c>
      <c r="O62" s="34">
        <f t="shared" si="26"/>
        <v>0</v>
      </c>
      <c r="P62" s="34">
        <f t="shared" si="26"/>
        <v>203903.6</v>
      </c>
      <c r="Q62" s="34">
        <f t="shared" si="26"/>
        <v>0</v>
      </c>
      <c r="R62" s="34">
        <f t="shared" si="26"/>
        <v>5415.5</v>
      </c>
      <c r="S62" s="28">
        <f t="shared" si="12"/>
        <v>3352758.49</v>
      </c>
    </row>
    <row r="63" spans="1:19" s="20" customFormat="1" ht="13.5" thickBot="1">
      <c r="A63" s="35" t="s">
        <v>28</v>
      </c>
      <c r="B63" s="26"/>
      <c r="C63" s="26">
        <f>C11-C15-E15-C20-E20-C2-C25-E25-C29-E29-C33-E33-C37-E37-C41-E41-C45-E45-C49-E49-C53-E53-C57-E57-C61-E61</f>
        <v>65431.44</v>
      </c>
      <c r="D63" s="26">
        <f>D11-D15-F15-D20-F20-D25-F25-D29-F29-D33-F33-D37-F37-D41-F41-D45-F45-D49-F49-D53-F53-D57-F57-D61-F61</f>
        <v>24136.059999999925</v>
      </c>
      <c r="E63" s="26"/>
      <c r="F63" s="26"/>
      <c r="G63" s="26">
        <f>G11-G15-G20-G25-G29-G33-G37-G41-G45-G49-G53-G57-G61</f>
        <v>-283.35999999999876</v>
      </c>
      <c r="H63" s="26">
        <f>H11-H15-H20-H25-H29-H33-H37-H41-H45-H49-H53-H57-H61</f>
        <v>0</v>
      </c>
      <c r="I63" s="26">
        <f aca="true" t="shared" si="27" ref="I63:R63">I11-I15-I20-I25-I29-I33-I37-I41-I45-I49-I53-I57-I61</f>
        <v>94679.86000000002</v>
      </c>
      <c r="J63" s="26">
        <f t="shared" si="27"/>
        <v>11723.85000000001</v>
      </c>
      <c r="K63" s="26">
        <f t="shared" si="27"/>
        <v>-14784.55</v>
      </c>
      <c r="L63" s="26">
        <f t="shared" si="27"/>
        <v>930.6800000000003</v>
      </c>
      <c r="M63" s="26">
        <f t="shared" si="27"/>
        <v>20758.250000000004</v>
      </c>
      <c r="N63" s="26">
        <f t="shared" si="27"/>
        <v>21014.379999999976</v>
      </c>
      <c r="O63" s="26">
        <f t="shared" si="27"/>
        <v>1600</v>
      </c>
      <c r="P63" s="26">
        <f t="shared" si="27"/>
        <v>-165953.6</v>
      </c>
      <c r="Q63" s="40">
        <f t="shared" si="27"/>
        <v>0</v>
      </c>
      <c r="R63" s="40">
        <f t="shared" si="27"/>
        <v>-955</v>
      </c>
      <c r="S63" s="28">
        <f t="shared" si="12"/>
        <v>58298.00999999992</v>
      </c>
    </row>
  </sheetData>
  <sheetProtection/>
  <mergeCells count="29">
    <mergeCell ref="A54:B54"/>
    <mergeCell ref="A12:A14"/>
    <mergeCell ref="A17:A19"/>
    <mergeCell ref="A22:A24"/>
    <mergeCell ref="A25:B25"/>
    <mergeCell ref="A51:A52"/>
    <mergeCell ref="A53:B53"/>
    <mergeCell ref="A39:A40"/>
    <mergeCell ref="A42:B42"/>
    <mergeCell ref="A41:B41"/>
    <mergeCell ref="A29:B29"/>
    <mergeCell ref="A30:B30"/>
    <mergeCell ref="A37:B37"/>
    <mergeCell ref="C8:Q8"/>
    <mergeCell ref="A15:B15"/>
    <mergeCell ref="A16:B16"/>
    <mergeCell ref="A20:B20"/>
    <mergeCell ref="A21:B21"/>
    <mergeCell ref="A33:B33"/>
    <mergeCell ref="A55:A56"/>
    <mergeCell ref="A59:A60"/>
    <mergeCell ref="A47:A48"/>
    <mergeCell ref="A26:B26"/>
    <mergeCell ref="A43:A44"/>
    <mergeCell ref="A27:A28"/>
    <mergeCell ref="A38:B38"/>
    <mergeCell ref="A35:A36"/>
    <mergeCell ref="A31:A32"/>
    <mergeCell ref="A34:B34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2019-10-15T08:37:33Z</cp:lastPrinted>
  <dcterms:created xsi:type="dcterms:W3CDTF">2014-02-13T09:35:37Z</dcterms:created>
  <dcterms:modified xsi:type="dcterms:W3CDTF">2020-02-20T10:11:23Z</dcterms:modified>
  <cp:category/>
  <cp:version/>
  <cp:contentType/>
  <cp:contentStatus/>
</cp:coreProperties>
</file>