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ектор\Кошторис, довідки, штати\"/>
    </mc:Choice>
  </mc:AlternateContent>
  <bookViews>
    <workbookView xWindow="0" yWindow="0" windowWidth="23040" windowHeight="8616" tabRatio="601"/>
  </bookViews>
  <sheets>
    <sheet name="шт8" sheetId="1" r:id="rId1"/>
  </sheets>
  <definedNames>
    <definedName name="_xlnm.Print_Area" localSheetId="0">шт8!$A$1:$U$41</definedName>
  </definedNames>
  <calcPr calcId="162913"/>
</workbook>
</file>

<file path=xl/calcChain.xml><?xml version="1.0" encoding="utf-8"?>
<calcChain xmlns="http://schemas.openxmlformats.org/spreadsheetml/2006/main">
  <c r="S3" i="1" l="1"/>
  <c r="U34" i="1" l="1"/>
  <c r="U35" i="1"/>
  <c r="U36" i="1"/>
  <c r="U33" i="1"/>
  <c r="I37" i="1"/>
  <c r="J37" i="1"/>
  <c r="K37" i="1"/>
  <c r="L37" i="1"/>
  <c r="M37" i="1"/>
  <c r="N37" i="1"/>
  <c r="O37" i="1"/>
  <c r="P37" i="1"/>
  <c r="Q37" i="1"/>
  <c r="R37" i="1"/>
  <c r="R38" i="1" s="1"/>
  <c r="S37" i="1"/>
  <c r="S38" i="1" s="1"/>
  <c r="T37" i="1"/>
  <c r="T38" i="1" s="1"/>
  <c r="G32" i="1"/>
  <c r="I32" i="1"/>
  <c r="J32" i="1"/>
  <c r="K32" i="1"/>
  <c r="M32" i="1"/>
  <c r="O32" i="1"/>
  <c r="P32" i="1"/>
  <c r="Q32" i="1"/>
  <c r="R32" i="1"/>
  <c r="S32" i="1"/>
  <c r="T32" i="1"/>
  <c r="U29" i="1"/>
  <c r="U30" i="1"/>
  <c r="U31" i="1"/>
  <c r="N28" i="1"/>
  <c r="N32" i="1" s="1"/>
  <c r="H26" i="1"/>
  <c r="L26" i="1" s="1"/>
  <c r="H27" i="1"/>
  <c r="L27" i="1" s="1"/>
  <c r="U27" i="1" s="1"/>
  <c r="H28" i="1"/>
  <c r="H29" i="1"/>
  <c r="H30" i="1"/>
  <c r="U18" i="1"/>
  <c r="O25" i="1"/>
  <c r="O38" i="1" s="1"/>
  <c r="P25" i="1"/>
  <c r="P38" i="1" s="1"/>
  <c r="Q25" i="1"/>
  <c r="R25" i="1"/>
  <c r="S25" i="1"/>
  <c r="T25" i="1"/>
  <c r="J24" i="1"/>
  <c r="U24" i="1" s="1"/>
  <c r="H23" i="1"/>
  <c r="I23" i="1" s="1"/>
  <c r="J23" i="1" s="1"/>
  <c r="U23" i="1" s="1"/>
  <c r="Q38" i="1" l="1"/>
  <c r="U28" i="1"/>
  <c r="L32" i="1"/>
  <c r="U26" i="1"/>
  <c r="U32" i="1" s="1"/>
  <c r="G37" i="1"/>
  <c r="H19" i="1"/>
  <c r="I19" i="1" l="1"/>
  <c r="J19" i="1" s="1"/>
  <c r="U19" i="1" s="1"/>
  <c r="H36" i="1" l="1"/>
  <c r="H35" i="1"/>
  <c r="H34" i="1"/>
  <c r="H33" i="1"/>
  <c r="H31" i="1"/>
  <c r="H32" i="1" s="1"/>
  <c r="N25" i="1"/>
  <c r="N38" i="1" s="1"/>
  <c r="L25" i="1"/>
  <c r="L38" i="1" s="1"/>
  <c r="G25" i="1"/>
  <c r="G38" i="1" s="1"/>
  <c r="H21" i="1"/>
  <c r="H20" i="1"/>
  <c r="H18" i="1"/>
  <c r="H17" i="1"/>
  <c r="I21" i="1" l="1"/>
  <c r="J21" i="1" s="1"/>
  <c r="U21" i="1" s="1"/>
  <c r="I20" i="1"/>
  <c r="J20" i="1" s="1"/>
  <c r="U20" i="1" s="1"/>
  <c r="I17" i="1"/>
  <c r="I18" i="1"/>
  <c r="M25" i="1"/>
  <c r="M38" i="1" s="1"/>
  <c r="U37" i="1"/>
  <c r="H22" i="1"/>
  <c r="J17" i="1" l="1"/>
  <c r="U17" i="1" s="1"/>
  <c r="H25" i="1"/>
  <c r="I22" i="1"/>
  <c r="I25" i="1" s="1"/>
  <c r="I38" i="1" s="1"/>
  <c r="H37" i="1"/>
  <c r="J22" i="1" l="1"/>
  <c r="U22" i="1" s="1"/>
  <c r="U25" i="1" s="1"/>
  <c r="U38" i="1" s="1"/>
  <c r="H38" i="1"/>
  <c r="J25" i="1"/>
  <c r="J38" i="1" s="1"/>
  <c r="K25" i="1"/>
  <c r="K38" i="1" s="1"/>
</calcChain>
</file>

<file path=xl/sharedStrings.xml><?xml version="1.0" encoding="utf-8"?>
<sst xmlns="http://schemas.openxmlformats.org/spreadsheetml/2006/main" count="81" uniqueCount="75">
  <si>
    <t>Затверджую:</t>
  </si>
  <si>
    <t>(підпис керівника)</t>
  </si>
  <si>
    <t xml:space="preserve"> </t>
  </si>
  <si>
    <t>(число,місяць,рік)</t>
  </si>
  <si>
    <t>№ п/п</t>
  </si>
  <si>
    <t>Назва посади</t>
  </si>
  <si>
    <t>тариф.розряд</t>
  </si>
  <si>
    <t>оклад</t>
  </si>
  <si>
    <t>К-сть штатних одиниць</t>
  </si>
  <si>
    <t>Схемний посадовий оклад</t>
  </si>
  <si>
    <t>Підвищення</t>
  </si>
  <si>
    <t>Основна зарплата</t>
  </si>
  <si>
    <t>Всього фонд зар. плати на місяць</t>
  </si>
  <si>
    <t>Доплати</t>
  </si>
  <si>
    <t xml:space="preserve"> КП</t>
  </si>
  <si>
    <t>ЗКППТР</t>
  </si>
  <si>
    <t>за вислугу років</t>
  </si>
  <si>
    <t xml:space="preserve">Директор </t>
  </si>
  <si>
    <t>10</t>
  </si>
  <si>
    <t>Керівник гуртка</t>
  </si>
  <si>
    <t>Практичний психолог</t>
  </si>
  <si>
    <t xml:space="preserve"> Всього педагогічних працівників:</t>
  </si>
  <si>
    <t>Завідувач господарства</t>
  </si>
  <si>
    <t>8</t>
  </si>
  <si>
    <t>Всього спеціалістів:</t>
  </si>
  <si>
    <t>Робітник з комплексного обслуговування й ремонту будівель</t>
  </si>
  <si>
    <t>2</t>
  </si>
  <si>
    <t>Сторож</t>
  </si>
  <si>
    <t>Двірник</t>
  </si>
  <si>
    <t>1</t>
  </si>
  <si>
    <t>Всього обслуговуючого персоналу:</t>
  </si>
  <si>
    <t>Разом по штатному розпису</t>
  </si>
  <si>
    <t>Головний бухгалтер</t>
  </si>
  <si>
    <t>Погоджено:</t>
  </si>
  <si>
    <t>10-14</t>
  </si>
  <si>
    <t>Начальник управління освіти Чернівецької міської ради</t>
  </si>
  <si>
    <r>
      <t xml:space="preserve">       ___________                                   </t>
    </r>
    <r>
      <rPr>
        <b/>
        <sz val="11"/>
        <rFont val="Times New Roman"/>
        <family val="1"/>
        <charset val="204"/>
      </rPr>
      <t>Ірина   ТКАЧУК</t>
    </r>
  </si>
  <si>
    <t>_______________                       Євгенія ФАКАС</t>
  </si>
  <si>
    <t>Гімназія № 1 "Вектор"</t>
  </si>
  <si>
    <t xml:space="preserve">      ШТАТНИЙ РОЗПИС</t>
  </si>
  <si>
    <t>Заступник директора з навчально-виховної роботи</t>
  </si>
  <si>
    <t>Педагог організатор</t>
  </si>
  <si>
    <t>Соціальний педагог</t>
  </si>
  <si>
    <t>Асистент вчитель</t>
  </si>
  <si>
    <t>Вчитель</t>
  </si>
  <si>
    <t>14</t>
  </si>
  <si>
    <t>0,95</t>
  </si>
  <si>
    <t>11</t>
  </si>
  <si>
    <t>10 11 12</t>
  </si>
  <si>
    <t>Надбавки</t>
  </si>
  <si>
    <t>стимулюючого характеру</t>
  </si>
  <si>
    <t xml:space="preserve">відповідно до постанови КМУ від 23.03.2011 №373 </t>
  </si>
  <si>
    <t>50 % бібліотекарям</t>
  </si>
  <si>
    <t>Код за класифікатором професій ДК 003:2010</t>
  </si>
  <si>
    <t xml:space="preserve">Відповідно до постанови КМУ від 28.12.2021 №1391 </t>
  </si>
  <si>
    <t>за шкідливість</t>
  </si>
  <si>
    <t>Доплата до мін. зарплати</t>
  </si>
  <si>
    <t>за стаж</t>
  </si>
  <si>
    <t>за підручники</t>
  </si>
  <si>
    <t>інші доплати</t>
  </si>
  <si>
    <t>0,9</t>
  </si>
  <si>
    <t>Фахівець з публичних закупівель</t>
  </si>
  <si>
    <t>Бібліотекар</t>
  </si>
  <si>
    <t>Інженер-електронік</t>
  </si>
  <si>
    <t>Сестра медична</t>
  </si>
  <si>
    <t>7</t>
  </si>
  <si>
    <t>Прибіральник службових приміщень</t>
  </si>
  <si>
    <t>Директор Гімназії № 1 "Вектор"</t>
  </si>
  <si>
    <t>12</t>
  </si>
  <si>
    <t>штат в кількості         32,65 одиниць</t>
  </si>
  <si>
    <t>Головний бухгалтер                                                                                        Ірина ДАНЧИЛО</t>
  </si>
  <si>
    <t xml:space="preserve">  діє з 01.10.2022 р.</t>
  </si>
  <si>
    <t>01.10.2022 р.</t>
  </si>
  <si>
    <t xml:space="preserve">з місячним фондом з/плати:  </t>
  </si>
  <si>
    <t>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</si>
</sst>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0"/>
      <name val="Arial Black"/>
      <charset val="204"/>
    </font>
    <font>
      <sz val="10"/>
      <name val="Arial Blac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Black"/>
      <family val="2"/>
      <charset val="204"/>
    </font>
    <font>
      <sz val="12"/>
      <name val="Arial Black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6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shrinkToFit="1"/>
    </xf>
    <xf numFmtId="0" fontId="6" fillId="0" borderId="0" xfId="0" applyFont="1" applyFill="1" applyAlignment="1"/>
    <xf numFmtId="0" fontId="7" fillId="0" borderId="0" xfId="0" applyFont="1" applyFill="1" applyAlignment="1">
      <alignment shrinkToFit="1"/>
    </xf>
    <xf numFmtId="0" fontId="3" fillId="0" borderId="0" xfId="0" applyFont="1" applyFill="1" applyAlignment="1"/>
    <xf numFmtId="14" fontId="6" fillId="0" borderId="0" xfId="0" applyNumberFormat="1" applyFont="1" applyFill="1" applyBorder="1" applyAlignment="1"/>
    <xf numFmtId="0" fontId="4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12" fillId="0" borderId="0" xfId="0" applyFont="1" applyFill="1"/>
    <xf numFmtId="49" fontId="11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0" xfId="0" applyFont="1" applyFill="1"/>
    <xf numFmtId="0" fontId="7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14" fillId="0" borderId="0" xfId="0" applyFont="1" applyFill="1" applyAlignment="1"/>
    <xf numFmtId="2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textRotation="90" wrapText="1"/>
    </xf>
    <xf numFmtId="49" fontId="7" fillId="0" borderId="8" xfId="0" applyNumberFormat="1" applyFont="1" applyFill="1" applyBorder="1" applyAlignment="1">
      <alignment horizontal="center" vertical="center" textRotation="90" wrapText="1"/>
    </xf>
    <xf numFmtId="49" fontId="7" fillId="0" borderId="7" xfId="0" applyNumberFormat="1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12" fontId="7" fillId="0" borderId="2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/>
    </xf>
    <xf numFmtId="14" fontId="15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7"/>
  <sheetViews>
    <sheetView tabSelected="1" view="pageBreakPreview" topLeftCell="A16" zoomScale="75" zoomScaleNormal="100" zoomScaleSheetLayoutView="75" workbookViewId="0">
      <selection activeCell="B30" sqref="B30"/>
    </sheetView>
  </sheetViews>
  <sheetFormatPr defaultColWidth="8.90625" defaultRowHeight="16.2" x14ac:dyDescent="0.4"/>
  <cols>
    <col min="1" max="1" width="4.453125" style="1" customWidth="1"/>
    <col min="2" max="2" width="19.54296875" style="6" customWidth="1"/>
    <col min="3" max="3" width="7.90625" style="18" customWidth="1"/>
    <col min="4" max="4" width="7.7265625" style="18" customWidth="1"/>
    <col min="5" max="5" width="5.54296875" style="55" customWidth="1"/>
    <col min="6" max="6" width="6.81640625" style="56" customWidth="1"/>
    <col min="7" max="7" width="5.54296875" style="6" customWidth="1"/>
    <col min="8" max="10" width="9.453125" style="6" customWidth="1"/>
    <col min="11" max="11" width="8.1796875" style="6" customWidth="1"/>
    <col min="12" max="12" width="8.6328125" style="6" customWidth="1"/>
    <col min="13" max="13" width="9.54296875" style="6" customWidth="1"/>
    <col min="14" max="14" width="6.81640625" style="6" customWidth="1"/>
    <col min="15" max="15" width="8.90625" style="6" customWidth="1"/>
    <col min="16" max="17" width="7.81640625" style="6" customWidth="1"/>
    <col min="18" max="18" width="6.6328125" style="6" customWidth="1"/>
    <col min="19" max="19" width="9.6328125" style="6" bestFit="1" customWidth="1"/>
    <col min="20" max="20" width="7.36328125" style="6" customWidth="1"/>
    <col min="21" max="21" width="8.6328125" style="6" customWidth="1"/>
    <col min="22" max="22" width="8.90625" style="6"/>
    <col min="23" max="23" width="8.90625" style="7"/>
    <col min="24" max="16384" width="8.90625" style="6"/>
  </cols>
  <sheetData>
    <row r="1" spans="1:22" ht="16.5" customHeight="1" x14ac:dyDescent="0.4">
      <c r="B1" s="1"/>
      <c r="C1" s="2"/>
      <c r="D1" s="2"/>
      <c r="E1" s="3"/>
      <c r="F1" s="4"/>
      <c r="G1" s="1"/>
      <c r="H1" s="1"/>
      <c r="I1" s="1"/>
      <c r="J1" s="1"/>
      <c r="K1" s="1"/>
      <c r="L1" s="1"/>
      <c r="M1" s="1"/>
      <c r="N1" s="1"/>
      <c r="O1" s="5"/>
      <c r="P1" s="91" t="s">
        <v>0</v>
      </c>
      <c r="Q1" s="91"/>
      <c r="R1" s="91"/>
      <c r="S1" s="91"/>
      <c r="T1" s="91"/>
    </row>
    <row r="2" spans="1:22" ht="16.8" x14ac:dyDescent="0.4">
      <c r="A2" s="8"/>
      <c r="B2" s="48" t="s">
        <v>33</v>
      </c>
      <c r="C2" s="2"/>
      <c r="D2" s="2"/>
      <c r="E2" s="3"/>
      <c r="F2" s="4"/>
      <c r="G2" s="8"/>
      <c r="H2" s="8"/>
      <c r="I2" s="58"/>
      <c r="J2" s="58"/>
      <c r="K2" s="8"/>
      <c r="L2" s="8"/>
      <c r="M2" s="8"/>
      <c r="N2" s="8"/>
      <c r="O2" s="9"/>
      <c r="P2" s="92" t="s">
        <v>69</v>
      </c>
      <c r="Q2" s="92"/>
      <c r="R2" s="92"/>
      <c r="S2" s="92"/>
      <c r="T2" s="92"/>
      <c r="U2" s="10"/>
    </row>
    <row r="3" spans="1:22" ht="16.5" customHeight="1" x14ac:dyDescent="0.4">
      <c r="A3" s="8"/>
      <c r="B3" s="68" t="s">
        <v>35</v>
      </c>
      <c r="C3" s="68"/>
      <c r="D3" s="68"/>
      <c r="E3" s="68"/>
      <c r="F3" s="68"/>
      <c r="G3" s="8"/>
      <c r="H3" s="8"/>
      <c r="I3" s="58"/>
      <c r="J3" s="58"/>
      <c r="K3" s="8"/>
      <c r="L3" s="8"/>
      <c r="M3" s="8"/>
      <c r="N3" s="8"/>
      <c r="O3" s="11"/>
      <c r="P3" s="67" t="s">
        <v>73</v>
      </c>
      <c r="Q3" s="67"/>
      <c r="R3" s="67"/>
      <c r="S3" s="66">
        <f>U38</f>
        <v>312197.15999999997</v>
      </c>
      <c r="T3" s="9" t="s">
        <v>74</v>
      </c>
      <c r="U3" s="10"/>
    </row>
    <row r="4" spans="1:22" ht="16.5" customHeight="1" x14ac:dyDescent="0.4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11"/>
      <c r="P4" s="68" t="s">
        <v>67</v>
      </c>
      <c r="Q4" s="68"/>
      <c r="R4" s="68"/>
      <c r="S4" s="68"/>
      <c r="T4" s="68"/>
      <c r="U4" s="10"/>
    </row>
    <row r="5" spans="1:22" ht="15.75" customHeight="1" x14ac:dyDescent="0.4">
      <c r="A5" s="8"/>
      <c r="B5" s="69" t="s">
        <v>36</v>
      </c>
      <c r="C5" s="69"/>
      <c r="D5" s="69"/>
      <c r="E5" s="69"/>
      <c r="F5" s="69"/>
      <c r="G5" s="1"/>
      <c r="H5" s="1"/>
      <c r="I5" s="1"/>
      <c r="J5" s="1"/>
      <c r="K5" s="1"/>
      <c r="L5" s="1"/>
      <c r="M5" s="9"/>
      <c r="N5" s="9"/>
      <c r="O5" s="14"/>
      <c r="P5" s="93" t="s">
        <v>37</v>
      </c>
      <c r="Q5" s="93"/>
      <c r="R5" s="93"/>
      <c r="S5" s="93"/>
      <c r="T5" s="93"/>
      <c r="U5" s="93"/>
      <c r="V5" s="93"/>
    </row>
    <row r="6" spans="1:22" ht="16.8" x14ac:dyDescent="0.4">
      <c r="B6" s="1"/>
      <c r="C6" s="2"/>
      <c r="D6" s="2"/>
      <c r="E6" s="3"/>
      <c r="F6" s="4"/>
      <c r="G6" s="1"/>
      <c r="H6" s="1"/>
      <c r="I6" s="1"/>
      <c r="J6" s="1"/>
      <c r="K6" s="1"/>
      <c r="L6" s="1"/>
      <c r="M6" s="9"/>
      <c r="N6" s="9"/>
      <c r="O6" s="12"/>
      <c r="P6" s="94" t="s">
        <v>1</v>
      </c>
      <c r="Q6" s="94"/>
      <c r="R6" s="94"/>
      <c r="S6" s="94"/>
      <c r="T6" s="13"/>
    </row>
    <row r="7" spans="1:22" ht="16.8" x14ac:dyDescent="0.4">
      <c r="B7" s="69"/>
      <c r="C7" s="69"/>
      <c r="D7" s="69"/>
      <c r="E7" s="69"/>
      <c r="F7" s="69"/>
      <c r="G7" s="7"/>
      <c r="H7" s="7"/>
      <c r="I7" s="7"/>
      <c r="J7" s="7"/>
      <c r="K7" s="7"/>
      <c r="L7" s="7"/>
      <c r="M7" s="15"/>
      <c r="N7" s="15"/>
      <c r="O7" s="15"/>
      <c r="P7" s="97" t="s">
        <v>72</v>
      </c>
      <c r="Q7" s="97"/>
      <c r="R7" s="97"/>
      <c r="S7" s="16"/>
      <c r="T7" s="16"/>
    </row>
    <row r="8" spans="1:22" ht="16.8" x14ac:dyDescent="0.4">
      <c r="B8" s="1" t="s">
        <v>2</v>
      </c>
      <c r="C8" s="2"/>
      <c r="D8" s="2"/>
      <c r="E8" s="3"/>
      <c r="F8" s="4"/>
      <c r="G8" s="7"/>
      <c r="H8" s="7"/>
      <c r="I8" s="7"/>
      <c r="J8" s="7"/>
      <c r="K8" s="7"/>
      <c r="L8" s="7"/>
      <c r="M8" s="7"/>
      <c r="N8" s="7"/>
      <c r="O8" s="7"/>
      <c r="P8" s="13" t="s">
        <v>3</v>
      </c>
      <c r="Q8" s="13"/>
      <c r="R8" s="13"/>
      <c r="S8" s="17"/>
      <c r="T8" s="13"/>
    </row>
    <row r="9" spans="1:22" ht="16.8" x14ac:dyDescent="0.4">
      <c r="B9" s="1"/>
      <c r="C9" s="2"/>
      <c r="D9" s="2"/>
      <c r="E9" s="3"/>
      <c r="F9" s="4"/>
      <c r="G9" s="7"/>
      <c r="H9" s="7"/>
      <c r="I9" s="7"/>
      <c r="J9" s="7"/>
      <c r="K9" s="7"/>
      <c r="L9" s="7"/>
      <c r="M9" s="7"/>
      <c r="N9" s="7"/>
      <c r="O9" s="7"/>
      <c r="P9" s="13"/>
      <c r="Q9" s="13"/>
      <c r="R9" s="13"/>
      <c r="S9" s="17"/>
      <c r="T9" s="13"/>
    </row>
    <row r="10" spans="1:22" ht="18.600000000000001" x14ac:dyDescent="0.4">
      <c r="E10" s="3"/>
      <c r="F10" s="4"/>
      <c r="G10" s="19"/>
      <c r="H10" s="19"/>
      <c r="I10" s="59"/>
      <c r="J10" s="59"/>
      <c r="K10" s="59"/>
      <c r="L10" s="61" t="s">
        <v>39</v>
      </c>
      <c r="M10" s="61"/>
      <c r="N10" s="61"/>
      <c r="O10" s="61"/>
      <c r="P10" s="19"/>
      <c r="Q10" s="59"/>
      <c r="R10" s="20"/>
      <c r="S10" s="7"/>
      <c r="T10" s="7"/>
    </row>
    <row r="11" spans="1:22" ht="17.399999999999999" x14ac:dyDescent="0.4">
      <c r="E11" s="3"/>
      <c r="F11" s="4"/>
      <c r="G11" s="62"/>
      <c r="H11" s="62"/>
      <c r="I11" s="62"/>
      <c r="J11" s="62"/>
      <c r="K11" s="62"/>
      <c r="L11" s="70" t="s">
        <v>38</v>
      </c>
      <c r="M11" s="70"/>
      <c r="N11" s="70"/>
      <c r="O11" s="62"/>
      <c r="P11" s="62"/>
      <c r="Q11" s="62"/>
      <c r="R11" s="62"/>
      <c r="S11" s="21"/>
      <c r="T11" s="82"/>
      <c r="U11" s="82"/>
    </row>
    <row r="12" spans="1:22" ht="18.600000000000001" x14ac:dyDescent="0.4">
      <c r="E12" s="3"/>
      <c r="F12" s="4"/>
      <c r="G12" s="7"/>
      <c r="H12" s="65"/>
      <c r="I12" s="65"/>
      <c r="J12" s="65"/>
      <c r="K12" s="65"/>
      <c r="L12" s="95" t="s">
        <v>71</v>
      </c>
      <c r="M12" s="95"/>
      <c r="N12" s="95"/>
      <c r="O12" s="65"/>
      <c r="P12" s="22"/>
      <c r="Q12" s="22"/>
      <c r="R12" s="20"/>
      <c r="S12" s="83"/>
      <c r="T12" s="83"/>
      <c r="U12" s="83"/>
    </row>
    <row r="13" spans="1:22" x14ac:dyDescent="0.4">
      <c r="B13" s="1"/>
      <c r="C13" s="2"/>
      <c r="D13" s="2"/>
      <c r="E13" s="23"/>
      <c r="F13" s="4"/>
      <c r="G13" s="20"/>
      <c r="H13" s="20"/>
      <c r="I13" s="20"/>
      <c r="J13" s="20"/>
      <c r="K13" s="20"/>
      <c r="L13" s="20"/>
      <c r="M13" s="20"/>
      <c r="N13" s="20"/>
      <c r="O13" s="24"/>
      <c r="P13" s="24"/>
      <c r="Q13" s="24"/>
      <c r="R13" s="1"/>
      <c r="S13" s="96"/>
      <c r="T13" s="96"/>
      <c r="U13" s="96"/>
    </row>
    <row r="14" spans="1:22" ht="49.5" customHeight="1" x14ac:dyDescent="0.4">
      <c r="A14" s="84" t="s">
        <v>4</v>
      </c>
      <c r="B14" s="71" t="s">
        <v>5</v>
      </c>
      <c r="C14" s="74" t="s">
        <v>53</v>
      </c>
      <c r="D14" s="74"/>
      <c r="E14" s="75" t="s">
        <v>6</v>
      </c>
      <c r="F14" s="78" t="s">
        <v>7</v>
      </c>
      <c r="G14" s="81" t="s">
        <v>8</v>
      </c>
      <c r="H14" s="84" t="s">
        <v>9</v>
      </c>
      <c r="I14" s="71" t="s">
        <v>10</v>
      </c>
      <c r="J14" s="71" t="s">
        <v>11</v>
      </c>
      <c r="K14" s="86" t="s">
        <v>49</v>
      </c>
      <c r="L14" s="87"/>
      <c r="M14" s="87"/>
      <c r="N14" s="88"/>
      <c r="O14" s="84" t="s">
        <v>13</v>
      </c>
      <c r="P14" s="84"/>
      <c r="Q14" s="84"/>
      <c r="R14" s="84"/>
      <c r="S14" s="84"/>
      <c r="T14" s="84"/>
      <c r="U14" s="84" t="s">
        <v>12</v>
      </c>
    </row>
    <row r="15" spans="1:22" ht="15" customHeight="1" x14ac:dyDescent="0.4">
      <c r="A15" s="84"/>
      <c r="B15" s="72"/>
      <c r="C15" s="74"/>
      <c r="D15" s="74"/>
      <c r="E15" s="76"/>
      <c r="F15" s="79"/>
      <c r="G15" s="81"/>
      <c r="H15" s="84"/>
      <c r="I15" s="72"/>
      <c r="J15" s="72"/>
      <c r="K15" s="71" t="s">
        <v>16</v>
      </c>
      <c r="L15" s="71" t="s">
        <v>50</v>
      </c>
      <c r="M15" s="71" t="s">
        <v>51</v>
      </c>
      <c r="N15" s="71" t="s">
        <v>52</v>
      </c>
      <c r="O15" s="71" t="s">
        <v>54</v>
      </c>
      <c r="P15" s="89" t="s">
        <v>55</v>
      </c>
      <c r="Q15" s="89" t="s">
        <v>56</v>
      </c>
      <c r="R15" s="71" t="s">
        <v>57</v>
      </c>
      <c r="S15" s="71" t="s">
        <v>58</v>
      </c>
      <c r="T15" s="71" t="s">
        <v>59</v>
      </c>
      <c r="U15" s="84"/>
    </row>
    <row r="16" spans="1:22" ht="73.2" customHeight="1" x14ac:dyDescent="0.4">
      <c r="A16" s="84"/>
      <c r="B16" s="73"/>
      <c r="C16" s="63" t="s">
        <v>14</v>
      </c>
      <c r="D16" s="63" t="s">
        <v>15</v>
      </c>
      <c r="E16" s="77"/>
      <c r="F16" s="80"/>
      <c r="G16" s="81"/>
      <c r="H16" s="84"/>
      <c r="I16" s="73"/>
      <c r="J16" s="73"/>
      <c r="K16" s="73"/>
      <c r="L16" s="73"/>
      <c r="M16" s="73"/>
      <c r="N16" s="73"/>
      <c r="O16" s="73"/>
      <c r="P16" s="90"/>
      <c r="Q16" s="90"/>
      <c r="R16" s="73"/>
      <c r="S16" s="73"/>
      <c r="T16" s="73"/>
      <c r="U16" s="84"/>
    </row>
    <row r="17" spans="1:23" x14ac:dyDescent="0.4">
      <c r="A17" s="25">
        <v>1</v>
      </c>
      <c r="B17" s="26" t="s">
        <v>17</v>
      </c>
      <c r="C17" s="27">
        <v>1210.0999999999999</v>
      </c>
      <c r="D17" s="27"/>
      <c r="E17" s="28" t="s">
        <v>45</v>
      </c>
      <c r="F17" s="30">
        <v>7001</v>
      </c>
      <c r="G17" s="30">
        <v>1</v>
      </c>
      <c r="H17" s="30">
        <f t="shared" ref="H17:H21" si="0">G17*F17</f>
        <v>7001</v>
      </c>
      <c r="I17" s="30">
        <f>H17*10%</f>
        <v>700.1</v>
      </c>
      <c r="J17" s="30">
        <f>H17+I17</f>
        <v>7701.1</v>
      </c>
      <c r="K17" s="30">
        <v>2310.33</v>
      </c>
      <c r="L17" s="30">
        <v>2310.33</v>
      </c>
      <c r="M17" s="30">
        <v>385.06</v>
      </c>
      <c r="N17" s="31"/>
      <c r="O17" s="30">
        <v>1540.22</v>
      </c>
      <c r="P17" s="30"/>
      <c r="Q17" s="30"/>
      <c r="R17" s="30"/>
      <c r="S17" s="30"/>
      <c r="T17" s="30">
        <v>154.02000000000001</v>
      </c>
      <c r="U17" s="30">
        <f>T17+S17+R17+Q17+P17+O17+N17+M17+L17+K17+J17</f>
        <v>14401.060000000001</v>
      </c>
    </row>
    <row r="18" spans="1:23" ht="43.2" x14ac:dyDescent="0.4">
      <c r="A18" s="25">
        <v>2</v>
      </c>
      <c r="B18" s="42" t="s">
        <v>40</v>
      </c>
      <c r="C18" s="27">
        <v>1210.0999999999999</v>
      </c>
      <c r="D18" s="27"/>
      <c r="E18" s="28" t="s">
        <v>46</v>
      </c>
      <c r="F18" s="30">
        <v>6650.95</v>
      </c>
      <c r="G18" s="30">
        <v>0.5</v>
      </c>
      <c r="H18" s="30">
        <f t="shared" si="0"/>
        <v>3325.4749999999999</v>
      </c>
      <c r="I18" s="30">
        <f t="shared" ref="I18:I23" si="1">H18*10%</f>
        <v>332.54750000000001</v>
      </c>
      <c r="J18" s="30">
        <v>3658.03</v>
      </c>
      <c r="K18" s="30">
        <v>365.8</v>
      </c>
      <c r="L18" s="30"/>
      <c r="M18" s="30">
        <v>182.9</v>
      </c>
      <c r="N18" s="30"/>
      <c r="O18" s="30">
        <v>731.61</v>
      </c>
      <c r="P18" s="30"/>
      <c r="Q18" s="30"/>
      <c r="R18" s="30"/>
      <c r="S18" s="30"/>
      <c r="T18" s="30"/>
      <c r="U18" s="30">
        <f t="shared" ref="U18:U36" si="2">T18+S18+R18+Q18+P18+O18+N18+M18+L18+K18+J18</f>
        <v>4938.34</v>
      </c>
    </row>
    <row r="19" spans="1:23" x14ac:dyDescent="0.4">
      <c r="A19" s="25">
        <v>3</v>
      </c>
      <c r="B19" s="26" t="s">
        <v>41</v>
      </c>
      <c r="C19" s="27">
        <v>2359.1999999999998</v>
      </c>
      <c r="D19" s="27">
        <v>24313</v>
      </c>
      <c r="E19" s="28" t="s">
        <v>68</v>
      </c>
      <c r="F19" s="30">
        <v>6133</v>
      </c>
      <c r="G19" s="30">
        <v>1</v>
      </c>
      <c r="H19" s="30">
        <f>G19*F19</f>
        <v>6133</v>
      </c>
      <c r="I19" s="30">
        <f t="shared" si="1"/>
        <v>613.30000000000007</v>
      </c>
      <c r="J19" s="30">
        <f t="shared" ref="J19:J24" si="3">H19+I19</f>
        <v>6746.3</v>
      </c>
      <c r="K19" s="30">
        <v>674.63</v>
      </c>
      <c r="L19" s="30"/>
      <c r="M19" s="30">
        <v>337.32</v>
      </c>
      <c r="N19" s="30"/>
      <c r="O19" s="30"/>
      <c r="P19" s="30"/>
      <c r="Q19" s="30"/>
      <c r="R19" s="30"/>
      <c r="S19" s="30"/>
      <c r="T19" s="30"/>
      <c r="U19" s="30">
        <f t="shared" si="2"/>
        <v>7758.25</v>
      </c>
    </row>
    <row r="20" spans="1:23" x14ac:dyDescent="0.4">
      <c r="A20" s="25">
        <v>4</v>
      </c>
      <c r="B20" s="26" t="s">
        <v>20</v>
      </c>
      <c r="C20" s="27">
        <v>2445.1999999999998</v>
      </c>
      <c r="D20" s="27"/>
      <c r="E20" s="28" t="s">
        <v>47</v>
      </c>
      <c r="F20" s="30">
        <v>5699</v>
      </c>
      <c r="G20" s="30">
        <v>0.5</v>
      </c>
      <c r="H20" s="30">
        <f t="shared" si="0"/>
        <v>2849.5</v>
      </c>
      <c r="I20" s="30">
        <f t="shared" si="1"/>
        <v>284.95</v>
      </c>
      <c r="J20" s="30">
        <f t="shared" si="3"/>
        <v>3134.45</v>
      </c>
      <c r="K20" s="30">
        <v>626.89</v>
      </c>
      <c r="L20" s="30"/>
      <c r="M20" s="30">
        <v>156.72</v>
      </c>
      <c r="N20" s="30"/>
      <c r="O20" s="30"/>
      <c r="P20" s="30"/>
      <c r="Q20" s="30"/>
      <c r="R20" s="30"/>
      <c r="S20" s="30"/>
      <c r="T20" s="30"/>
      <c r="U20" s="30">
        <f t="shared" si="2"/>
        <v>3918.06</v>
      </c>
    </row>
    <row r="21" spans="1:23" x14ac:dyDescent="0.4">
      <c r="A21" s="25">
        <v>5</v>
      </c>
      <c r="B21" s="26" t="s">
        <v>42</v>
      </c>
      <c r="C21" s="27">
        <v>2340</v>
      </c>
      <c r="D21" s="27">
        <v>24314</v>
      </c>
      <c r="E21" s="28" t="s">
        <v>47</v>
      </c>
      <c r="F21" s="30">
        <v>5699</v>
      </c>
      <c r="G21" s="31">
        <v>0.5</v>
      </c>
      <c r="H21" s="30">
        <f t="shared" si="0"/>
        <v>2849.5</v>
      </c>
      <c r="I21" s="30">
        <f t="shared" si="1"/>
        <v>284.95</v>
      </c>
      <c r="J21" s="30">
        <f t="shared" si="3"/>
        <v>3134.45</v>
      </c>
      <c r="K21" s="30">
        <v>313.45</v>
      </c>
      <c r="L21" s="31"/>
      <c r="M21" s="31">
        <v>156.72</v>
      </c>
      <c r="N21" s="31"/>
      <c r="O21" s="30"/>
      <c r="P21" s="30"/>
      <c r="Q21" s="30"/>
      <c r="R21" s="31"/>
      <c r="S21" s="31"/>
      <c r="T21" s="30"/>
      <c r="U21" s="30">
        <f t="shared" si="2"/>
        <v>3604.62</v>
      </c>
    </row>
    <row r="22" spans="1:23" s="34" customFormat="1" x14ac:dyDescent="0.4">
      <c r="A22" s="25">
        <v>6</v>
      </c>
      <c r="B22" s="26" t="s">
        <v>19</v>
      </c>
      <c r="C22" s="26">
        <v>1229.5999999999999</v>
      </c>
      <c r="D22" s="26">
        <v>24622</v>
      </c>
      <c r="E22" s="33" t="s">
        <v>68</v>
      </c>
      <c r="F22" s="31">
        <v>6133</v>
      </c>
      <c r="G22" s="31">
        <v>0.5</v>
      </c>
      <c r="H22" s="31">
        <f>F22*G22</f>
        <v>3066.5</v>
      </c>
      <c r="I22" s="30">
        <f t="shared" si="1"/>
        <v>306.65000000000003</v>
      </c>
      <c r="J22" s="30">
        <f t="shared" si="3"/>
        <v>3373.15</v>
      </c>
      <c r="K22" s="31">
        <v>674.63</v>
      </c>
      <c r="L22" s="31"/>
      <c r="M22" s="31">
        <v>168.66</v>
      </c>
      <c r="N22" s="31"/>
      <c r="O22" s="31"/>
      <c r="P22" s="31"/>
      <c r="Q22" s="31"/>
      <c r="R22" s="31"/>
      <c r="S22" s="31"/>
      <c r="T22" s="31"/>
      <c r="U22" s="30">
        <f t="shared" si="2"/>
        <v>4216.4400000000005</v>
      </c>
      <c r="W22" s="7"/>
    </row>
    <row r="23" spans="1:23" s="34" customFormat="1" x14ac:dyDescent="0.4">
      <c r="A23" s="25">
        <v>7</v>
      </c>
      <c r="B23" s="26" t="s">
        <v>43</v>
      </c>
      <c r="C23" s="27">
        <v>1229.5999999999999</v>
      </c>
      <c r="D23" s="27">
        <v>24622</v>
      </c>
      <c r="E23" s="35" t="s">
        <v>48</v>
      </c>
      <c r="F23" s="30">
        <v>5988</v>
      </c>
      <c r="G23" s="30">
        <v>3</v>
      </c>
      <c r="H23" s="31">
        <f t="shared" ref="H23" si="4">F23*G23</f>
        <v>17964</v>
      </c>
      <c r="I23" s="30">
        <f t="shared" si="1"/>
        <v>1796.4</v>
      </c>
      <c r="J23" s="30">
        <f t="shared" si="3"/>
        <v>19760.400000000001</v>
      </c>
      <c r="K23" s="30">
        <v>2698.52</v>
      </c>
      <c r="L23" s="30"/>
      <c r="M23" s="30">
        <v>988.09</v>
      </c>
      <c r="N23" s="30"/>
      <c r="O23" s="30">
        <v>3953.4</v>
      </c>
      <c r="P23" s="30"/>
      <c r="Q23" s="30"/>
      <c r="R23" s="30"/>
      <c r="S23" s="30"/>
      <c r="T23" s="39"/>
      <c r="U23" s="30">
        <f t="shared" si="2"/>
        <v>27400.410000000003</v>
      </c>
      <c r="W23" s="7"/>
    </row>
    <row r="24" spans="1:23" x14ac:dyDescent="0.4">
      <c r="A24" s="25">
        <v>8</v>
      </c>
      <c r="B24" s="26" t="s">
        <v>44</v>
      </c>
      <c r="C24" s="27">
        <v>2331</v>
      </c>
      <c r="D24" s="27"/>
      <c r="E24" s="35" t="s">
        <v>34</v>
      </c>
      <c r="F24" s="30">
        <v>6133</v>
      </c>
      <c r="G24" s="30">
        <v>14.9</v>
      </c>
      <c r="H24" s="31">
        <v>94051.16</v>
      </c>
      <c r="I24" s="30">
        <v>13790.92</v>
      </c>
      <c r="J24" s="30">
        <f t="shared" si="3"/>
        <v>107842.08</v>
      </c>
      <c r="K24" s="30">
        <v>21488.48</v>
      </c>
      <c r="L24" s="30"/>
      <c r="M24" s="30">
        <v>5392.05</v>
      </c>
      <c r="N24" s="30"/>
      <c r="O24" s="30">
        <v>31346.3</v>
      </c>
      <c r="P24" s="30"/>
      <c r="Q24" s="30"/>
      <c r="R24" s="30"/>
      <c r="S24" s="30"/>
      <c r="T24" s="30">
        <v>700.1</v>
      </c>
      <c r="U24" s="30">
        <f t="shared" si="2"/>
        <v>166769.01</v>
      </c>
    </row>
    <row r="25" spans="1:23" x14ac:dyDescent="0.4">
      <c r="A25" s="25"/>
      <c r="B25" s="36" t="s">
        <v>21</v>
      </c>
      <c r="C25" s="37"/>
      <c r="D25" s="37"/>
      <c r="E25" s="38"/>
      <c r="F25" s="25"/>
      <c r="G25" s="39">
        <f t="shared" ref="G25:U25" si="5">SUM(G17:G24)</f>
        <v>21.9</v>
      </c>
      <c r="H25" s="39">
        <f t="shared" si="5"/>
        <v>137240.13500000001</v>
      </c>
      <c r="I25" s="39">
        <f t="shared" si="5"/>
        <v>18109.817500000001</v>
      </c>
      <c r="J25" s="39">
        <f t="shared" si="5"/>
        <v>155349.96000000002</v>
      </c>
      <c r="K25" s="39">
        <f t="shared" si="5"/>
        <v>29152.73</v>
      </c>
      <c r="L25" s="39">
        <f t="shared" si="5"/>
        <v>2310.33</v>
      </c>
      <c r="M25" s="39">
        <f t="shared" si="5"/>
        <v>7767.52</v>
      </c>
      <c r="N25" s="39">
        <f t="shared" si="5"/>
        <v>0</v>
      </c>
      <c r="O25" s="39">
        <f t="shared" si="5"/>
        <v>37571.53</v>
      </c>
      <c r="P25" s="39">
        <f t="shared" si="5"/>
        <v>0</v>
      </c>
      <c r="Q25" s="39">
        <f t="shared" si="5"/>
        <v>0</v>
      </c>
      <c r="R25" s="39">
        <f t="shared" si="5"/>
        <v>0</v>
      </c>
      <c r="S25" s="39">
        <f t="shared" si="5"/>
        <v>0</v>
      </c>
      <c r="T25" s="39">
        <f t="shared" si="5"/>
        <v>854.12</v>
      </c>
      <c r="U25" s="39">
        <f t="shared" si="5"/>
        <v>233006.19</v>
      </c>
    </row>
    <row r="26" spans="1:23" x14ac:dyDescent="0.4">
      <c r="A26" s="57">
        <v>9</v>
      </c>
      <c r="B26" s="26" t="s">
        <v>32</v>
      </c>
      <c r="C26" s="27"/>
      <c r="D26" s="27"/>
      <c r="E26" s="28" t="s">
        <v>60</v>
      </c>
      <c r="F26" s="30">
        <v>6300.9</v>
      </c>
      <c r="G26" s="29">
        <v>1</v>
      </c>
      <c r="H26" s="31">
        <f t="shared" ref="H26:H30" si="6">F26*G26</f>
        <v>6300.9</v>
      </c>
      <c r="I26" s="30"/>
      <c r="J26" s="30">
        <v>6300.9</v>
      </c>
      <c r="K26" s="30"/>
      <c r="L26" s="30">
        <f>H26*50%</f>
        <v>3150.45</v>
      </c>
      <c r="M26" s="30"/>
      <c r="N26" s="31"/>
      <c r="O26" s="30"/>
      <c r="P26" s="30"/>
      <c r="Q26" s="30"/>
      <c r="R26" s="30"/>
      <c r="S26" s="30"/>
      <c r="T26" s="30"/>
      <c r="U26" s="30">
        <f t="shared" si="2"/>
        <v>9451.3499999999985</v>
      </c>
    </row>
    <row r="27" spans="1:23" ht="29.4" x14ac:dyDescent="0.4">
      <c r="A27" s="60">
        <v>10</v>
      </c>
      <c r="B27" s="42" t="s">
        <v>61</v>
      </c>
      <c r="C27" s="27"/>
      <c r="D27" s="27"/>
      <c r="E27" s="28" t="s">
        <v>18</v>
      </c>
      <c r="F27" s="30">
        <v>5265</v>
      </c>
      <c r="G27" s="29">
        <v>1</v>
      </c>
      <c r="H27" s="31">
        <f t="shared" si="6"/>
        <v>5265</v>
      </c>
      <c r="I27" s="30"/>
      <c r="J27" s="30">
        <v>5265</v>
      </c>
      <c r="K27" s="30"/>
      <c r="L27" s="30">
        <f>H27*50%</f>
        <v>2632.5</v>
      </c>
      <c r="M27" s="30"/>
      <c r="N27" s="31"/>
      <c r="O27" s="30"/>
      <c r="P27" s="30"/>
      <c r="Q27" s="30"/>
      <c r="R27" s="30"/>
      <c r="S27" s="30"/>
      <c r="T27" s="30"/>
      <c r="U27" s="30">
        <f t="shared" si="2"/>
        <v>7897.5</v>
      </c>
    </row>
    <row r="28" spans="1:23" x14ac:dyDescent="0.4">
      <c r="A28" s="25">
        <v>11</v>
      </c>
      <c r="B28" s="26" t="s">
        <v>62</v>
      </c>
      <c r="C28" s="27">
        <v>2432.1999999999998</v>
      </c>
      <c r="D28" s="27">
        <v>20272</v>
      </c>
      <c r="E28" s="28" t="s">
        <v>23</v>
      </c>
      <c r="F28" s="30">
        <v>4745</v>
      </c>
      <c r="G28" s="29">
        <v>0.5</v>
      </c>
      <c r="H28" s="31">
        <f t="shared" si="6"/>
        <v>2372.5</v>
      </c>
      <c r="I28" s="30"/>
      <c r="J28" s="30">
        <v>2372.5</v>
      </c>
      <c r="K28" s="30"/>
      <c r="L28" s="30"/>
      <c r="M28" s="30"/>
      <c r="N28" s="31">
        <f>J28*50%</f>
        <v>1186.25</v>
      </c>
      <c r="O28" s="30"/>
      <c r="P28" s="30"/>
      <c r="Q28" s="30"/>
      <c r="R28" s="30"/>
      <c r="S28" s="30">
        <v>118.63</v>
      </c>
      <c r="T28" s="30"/>
      <c r="U28" s="30">
        <f t="shared" si="2"/>
        <v>3677.38</v>
      </c>
    </row>
    <row r="29" spans="1:23" x14ac:dyDescent="0.4">
      <c r="A29" s="57">
        <v>12</v>
      </c>
      <c r="B29" s="26" t="s">
        <v>22</v>
      </c>
      <c r="C29" s="27">
        <v>1239</v>
      </c>
      <c r="D29" s="27">
        <v>22124</v>
      </c>
      <c r="E29" s="28" t="s">
        <v>23</v>
      </c>
      <c r="F29" s="31">
        <v>4745</v>
      </c>
      <c r="G29" s="29">
        <v>1</v>
      </c>
      <c r="H29" s="31">
        <f t="shared" si="6"/>
        <v>4745</v>
      </c>
      <c r="I29" s="30"/>
      <c r="J29" s="30">
        <v>4745</v>
      </c>
      <c r="K29" s="30"/>
      <c r="L29" s="30"/>
      <c r="M29" s="30"/>
      <c r="N29" s="30"/>
      <c r="O29" s="30"/>
      <c r="P29" s="30"/>
      <c r="Q29" s="30">
        <v>1955</v>
      </c>
      <c r="R29" s="30"/>
      <c r="S29" s="30"/>
      <c r="T29" s="30"/>
      <c r="U29" s="30">
        <f t="shared" si="2"/>
        <v>6700</v>
      </c>
    </row>
    <row r="30" spans="1:23" x14ac:dyDescent="0.4">
      <c r="A30" s="25">
        <v>13</v>
      </c>
      <c r="B30" s="26" t="s">
        <v>63</v>
      </c>
      <c r="C30" s="27">
        <v>1144.2</v>
      </c>
      <c r="D30" s="27">
        <v>22496</v>
      </c>
      <c r="E30" s="28" t="s">
        <v>65</v>
      </c>
      <c r="F30" s="31">
        <v>4456</v>
      </c>
      <c r="G30" s="29">
        <v>0.5</v>
      </c>
      <c r="H30" s="31">
        <f t="shared" si="6"/>
        <v>2228</v>
      </c>
      <c r="I30" s="30"/>
      <c r="J30" s="30">
        <v>2228</v>
      </c>
      <c r="K30" s="30"/>
      <c r="L30" s="30"/>
      <c r="M30" s="30"/>
      <c r="N30" s="30"/>
      <c r="O30" s="30"/>
      <c r="P30" s="30"/>
      <c r="Q30" s="30">
        <v>1122</v>
      </c>
      <c r="R30" s="30"/>
      <c r="S30" s="30"/>
      <c r="T30" s="30"/>
      <c r="U30" s="30">
        <f t="shared" si="2"/>
        <v>3350</v>
      </c>
    </row>
    <row r="31" spans="1:23" x14ac:dyDescent="0.4">
      <c r="A31" s="25">
        <v>14</v>
      </c>
      <c r="B31" s="26" t="s">
        <v>64</v>
      </c>
      <c r="C31" s="27">
        <v>3231</v>
      </c>
      <c r="D31" s="27">
        <v>24713</v>
      </c>
      <c r="E31" s="33" t="s">
        <v>65</v>
      </c>
      <c r="F31" s="31">
        <v>4456</v>
      </c>
      <c r="G31" s="32">
        <v>0.5</v>
      </c>
      <c r="H31" s="31">
        <f>F31*G31</f>
        <v>2228</v>
      </c>
      <c r="I31" s="31"/>
      <c r="J31" s="31">
        <v>2228</v>
      </c>
      <c r="K31" s="31">
        <v>445.5</v>
      </c>
      <c r="L31" s="30"/>
      <c r="M31" s="30"/>
      <c r="N31" s="30"/>
      <c r="O31" s="30"/>
      <c r="P31" s="30">
        <v>445.5</v>
      </c>
      <c r="Q31" s="30">
        <v>677</v>
      </c>
      <c r="R31" s="30"/>
      <c r="S31" s="30"/>
      <c r="T31" s="30"/>
      <c r="U31" s="30">
        <f t="shared" si="2"/>
        <v>3796</v>
      </c>
      <c r="V31" s="40"/>
    </row>
    <row r="32" spans="1:23" x14ac:dyDescent="0.4">
      <c r="A32" s="25"/>
      <c r="B32" s="25" t="s">
        <v>24</v>
      </c>
      <c r="C32" s="37"/>
      <c r="D32" s="37"/>
      <c r="E32" s="38"/>
      <c r="F32" s="25"/>
      <c r="G32" s="39">
        <f>G26+G28+G29+G30+G31+G27</f>
        <v>4.5</v>
      </c>
      <c r="H32" s="39">
        <f>H26+H28+H29+H30+H31+H27</f>
        <v>23139.4</v>
      </c>
      <c r="I32" s="39">
        <f t="shared" ref="I32:U32" si="7">I26+I28+I29+I30+I31+I27</f>
        <v>0</v>
      </c>
      <c r="J32" s="39">
        <f t="shared" si="7"/>
        <v>23139.4</v>
      </c>
      <c r="K32" s="39">
        <f t="shared" si="7"/>
        <v>445.5</v>
      </c>
      <c r="L32" s="39">
        <f t="shared" si="7"/>
        <v>5782.95</v>
      </c>
      <c r="M32" s="39">
        <f t="shared" si="7"/>
        <v>0</v>
      </c>
      <c r="N32" s="39">
        <f t="shared" si="7"/>
        <v>1186.25</v>
      </c>
      <c r="O32" s="39">
        <f t="shared" si="7"/>
        <v>0</v>
      </c>
      <c r="P32" s="39">
        <f t="shared" si="7"/>
        <v>445.5</v>
      </c>
      <c r="Q32" s="39">
        <f t="shared" si="7"/>
        <v>3754</v>
      </c>
      <c r="R32" s="39">
        <f t="shared" si="7"/>
        <v>0</v>
      </c>
      <c r="S32" s="39">
        <f t="shared" si="7"/>
        <v>118.63</v>
      </c>
      <c r="T32" s="39">
        <f t="shared" si="7"/>
        <v>0</v>
      </c>
      <c r="U32" s="39">
        <f t="shared" si="7"/>
        <v>34872.229999999996</v>
      </c>
    </row>
    <row r="33" spans="1:21" ht="43.2" x14ac:dyDescent="0.4">
      <c r="A33" s="25">
        <v>15</v>
      </c>
      <c r="B33" s="42" t="s">
        <v>25</v>
      </c>
      <c r="C33" s="43">
        <v>7129</v>
      </c>
      <c r="D33" s="43">
        <v>17544</v>
      </c>
      <c r="E33" s="28" t="s">
        <v>26</v>
      </c>
      <c r="F33" s="29">
        <v>3153</v>
      </c>
      <c r="G33" s="29">
        <v>1</v>
      </c>
      <c r="H33" s="30">
        <f t="shared" ref="H33:H36" si="8">G33*F33</f>
        <v>3153</v>
      </c>
      <c r="I33" s="30"/>
      <c r="J33" s="30">
        <v>3153</v>
      </c>
      <c r="K33" s="30"/>
      <c r="L33" s="30"/>
      <c r="M33" s="30"/>
      <c r="N33" s="30"/>
      <c r="O33" s="30"/>
      <c r="P33" s="30"/>
      <c r="Q33" s="30">
        <v>3547</v>
      </c>
      <c r="R33" s="30"/>
      <c r="S33" s="30"/>
      <c r="T33" s="30"/>
      <c r="U33" s="30">
        <f t="shared" si="2"/>
        <v>6700</v>
      </c>
    </row>
    <row r="34" spans="1:21" x14ac:dyDescent="0.4">
      <c r="A34" s="25">
        <v>16</v>
      </c>
      <c r="B34" s="26" t="s">
        <v>28</v>
      </c>
      <c r="C34" s="27">
        <v>9162</v>
      </c>
      <c r="D34" s="27">
        <v>11786</v>
      </c>
      <c r="E34" s="28" t="s">
        <v>29</v>
      </c>
      <c r="F34" s="29">
        <v>2893</v>
      </c>
      <c r="G34" s="29">
        <v>1</v>
      </c>
      <c r="H34" s="30">
        <f t="shared" si="8"/>
        <v>2893</v>
      </c>
      <c r="I34" s="30"/>
      <c r="J34" s="30">
        <v>2893</v>
      </c>
      <c r="K34" s="30"/>
      <c r="L34" s="30"/>
      <c r="M34" s="30"/>
      <c r="N34" s="30"/>
      <c r="O34" s="30"/>
      <c r="P34" s="30"/>
      <c r="Q34" s="30">
        <v>3807</v>
      </c>
      <c r="R34" s="30"/>
      <c r="S34" s="30"/>
      <c r="T34" s="31"/>
      <c r="U34" s="30">
        <f t="shared" si="2"/>
        <v>6700</v>
      </c>
    </row>
    <row r="35" spans="1:21" x14ac:dyDescent="0.4">
      <c r="A35" s="25">
        <v>17</v>
      </c>
      <c r="B35" s="41" t="s">
        <v>27</v>
      </c>
      <c r="C35" s="27">
        <v>9152</v>
      </c>
      <c r="D35" s="27">
        <v>18883</v>
      </c>
      <c r="E35" s="28" t="s">
        <v>26</v>
      </c>
      <c r="F35" s="29">
        <v>3153</v>
      </c>
      <c r="G35" s="29">
        <v>3</v>
      </c>
      <c r="H35" s="30">
        <f t="shared" si="8"/>
        <v>9459</v>
      </c>
      <c r="I35" s="30"/>
      <c r="J35" s="30">
        <v>9459</v>
      </c>
      <c r="K35" s="30"/>
      <c r="L35" s="30"/>
      <c r="M35" s="30"/>
      <c r="N35" s="30"/>
      <c r="O35" s="30"/>
      <c r="P35" s="30">
        <v>2128.44</v>
      </c>
      <c r="Q35" s="30">
        <v>10641</v>
      </c>
      <c r="R35" s="30"/>
      <c r="S35" s="30"/>
      <c r="T35" s="30"/>
      <c r="U35" s="30">
        <f t="shared" si="2"/>
        <v>22228.440000000002</v>
      </c>
    </row>
    <row r="36" spans="1:21" ht="29.4" x14ac:dyDescent="0.4">
      <c r="A36" s="25">
        <v>18</v>
      </c>
      <c r="B36" s="64" t="s">
        <v>66</v>
      </c>
      <c r="C36" s="27">
        <v>9132</v>
      </c>
      <c r="D36" s="27">
        <v>19260</v>
      </c>
      <c r="E36" s="28" t="s">
        <v>26</v>
      </c>
      <c r="F36" s="29">
        <v>3153</v>
      </c>
      <c r="G36" s="29">
        <v>1.25</v>
      </c>
      <c r="H36" s="30">
        <f t="shared" si="8"/>
        <v>3941.25</v>
      </c>
      <c r="I36" s="30"/>
      <c r="J36" s="30">
        <v>3941.25</v>
      </c>
      <c r="K36" s="30"/>
      <c r="L36" s="30"/>
      <c r="M36" s="30"/>
      <c r="N36" s="30"/>
      <c r="O36" s="30"/>
      <c r="P36" s="30">
        <v>315.3</v>
      </c>
      <c r="Q36" s="30">
        <v>4433.75</v>
      </c>
      <c r="R36" s="30"/>
      <c r="S36" s="30"/>
      <c r="T36" s="30"/>
      <c r="U36" s="30">
        <f t="shared" si="2"/>
        <v>8690.2999999999993</v>
      </c>
    </row>
    <row r="37" spans="1:21" x14ac:dyDescent="0.4">
      <c r="A37" s="85" t="s">
        <v>30</v>
      </c>
      <c r="B37" s="85"/>
      <c r="C37" s="85"/>
      <c r="D37" s="85"/>
      <c r="E37" s="85"/>
      <c r="F37" s="85"/>
      <c r="G37" s="39">
        <f>SUM(G33:G36)</f>
        <v>6.25</v>
      </c>
      <c r="H37" s="39">
        <f>SUM(H33:H36)</f>
        <v>19446.25</v>
      </c>
      <c r="I37" s="39">
        <f t="shared" ref="I37:U37" si="9">SUM(I33:I36)</f>
        <v>0</v>
      </c>
      <c r="J37" s="39">
        <f t="shared" si="9"/>
        <v>19446.25</v>
      </c>
      <c r="K37" s="39">
        <f t="shared" si="9"/>
        <v>0</v>
      </c>
      <c r="L37" s="39">
        <f t="shared" si="9"/>
        <v>0</v>
      </c>
      <c r="M37" s="39">
        <f t="shared" si="9"/>
        <v>0</v>
      </c>
      <c r="N37" s="39">
        <f t="shared" si="9"/>
        <v>0</v>
      </c>
      <c r="O37" s="39">
        <f t="shared" si="9"/>
        <v>0</v>
      </c>
      <c r="P37" s="39">
        <f t="shared" si="9"/>
        <v>2443.7400000000002</v>
      </c>
      <c r="Q37" s="39">
        <f t="shared" si="9"/>
        <v>22428.75</v>
      </c>
      <c r="R37" s="39">
        <f t="shared" si="9"/>
        <v>0</v>
      </c>
      <c r="S37" s="39">
        <f t="shared" si="9"/>
        <v>0</v>
      </c>
      <c r="T37" s="39">
        <f t="shared" si="9"/>
        <v>0</v>
      </c>
      <c r="U37" s="39">
        <f t="shared" si="9"/>
        <v>44318.740000000005</v>
      </c>
    </row>
    <row r="38" spans="1:21" x14ac:dyDescent="0.4">
      <c r="A38" s="26"/>
      <c r="B38" s="25" t="s">
        <v>31</v>
      </c>
      <c r="C38" s="37"/>
      <c r="D38" s="37"/>
      <c r="E38" s="38"/>
      <c r="F38" s="25"/>
      <c r="G38" s="39">
        <f>G25+G32+G37</f>
        <v>32.65</v>
      </c>
      <c r="H38" s="39">
        <f>H25+H32+H37</f>
        <v>179825.785</v>
      </c>
      <c r="I38" s="39">
        <f t="shared" ref="I38:U38" si="10">I25+I32+I37</f>
        <v>18109.817500000001</v>
      </c>
      <c r="J38" s="39">
        <f t="shared" si="10"/>
        <v>197935.61000000002</v>
      </c>
      <c r="K38" s="39">
        <f t="shared" si="10"/>
        <v>29598.23</v>
      </c>
      <c r="L38" s="39">
        <f t="shared" si="10"/>
        <v>8093.28</v>
      </c>
      <c r="M38" s="39">
        <f t="shared" si="10"/>
        <v>7767.52</v>
      </c>
      <c r="N38" s="39">
        <f t="shared" si="10"/>
        <v>1186.25</v>
      </c>
      <c r="O38" s="39">
        <f t="shared" si="10"/>
        <v>37571.53</v>
      </c>
      <c r="P38" s="39">
        <f t="shared" si="10"/>
        <v>2889.2400000000002</v>
      </c>
      <c r="Q38" s="39">
        <f t="shared" si="10"/>
        <v>26182.75</v>
      </c>
      <c r="R38" s="39">
        <f t="shared" si="10"/>
        <v>0</v>
      </c>
      <c r="S38" s="39">
        <f t="shared" si="10"/>
        <v>118.63</v>
      </c>
      <c r="T38" s="39">
        <f t="shared" si="10"/>
        <v>854.12</v>
      </c>
      <c r="U38" s="39">
        <f t="shared" si="10"/>
        <v>312197.15999999997</v>
      </c>
    </row>
    <row r="39" spans="1:21" x14ac:dyDescent="0.4">
      <c r="B39" s="44"/>
      <c r="C39" s="45"/>
      <c r="D39" s="45"/>
      <c r="E39" s="46"/>
      <c r="F39" s="47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4"/>
    </row>
    <row r="40" spans="1:21" x14ac:dyDescent="0.4">
      <c r="B40" s="44"/>
      <c r="C40" s="45"/>
      <c r="D40" s="45"/>
      <c r="E40" s="46"/>
      <c r="F40" s="47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24"/>
    </row>
    <row r="41" spans="1:21" ht="16.8" x14ac:dyDescent="0.4">
      <c r="B41" s="91" t="s">
        <v>70</v>
      </c>
      <c r="C41" s="91"/>
      <c r="D41" s="91"/>
      <c r="E41" s="91"/>
      <c r="F41" s="91"/>
      <c r="G41" s="91"/>
      <c r="H41" s="91"/>
      <c r="I41" s="91"/>
      <c r="J41" s="17"/>
      <c r="K41" s="91"/>
      <c r="L41" s="91"/>
      <c r="M41" s="91"/>
      <c r="N41" s="91"/>
      <c r="O41" s="91"/>
      <c r="P41" s="91"/>
      <c r="Q41" s="91"/>
      <c r="R41" s="17"/>
      <c r="S41" s="17"/>
      <c r="T41" s="17"/>
      <c r="U41" s="24"/>
    </row>
    <row r="42" spans="1:21" ht="16.8" x14ac:dyDescent="0.4">
      <c r="E42" s="49"/>
      <c r="F42" s="50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24"/>
    </row>
    <row r="43" spans="1:21" ht="16.8" x14ac:dyDescent="0.4">
      <c r="E43" s="49"/>
      <c r="F43" s="50"/>
      <c r="G43" s="17"/>
      <c r="H43" s="51"/>
      <c r="I43" s="51"/>
      <c r="J43" s="51"/>
      <c r="K43" s="51"/>
      <c r="L43" s="52"/>
      <c r="M43" s="52"/>
      <c r="N43" s="17"/>
      <c r="O43" s="17"/>
      <c r="P43" s="17"/>
      <c r="Q43" s="17"/>
      <c r="R43" s="17"/>
      <c r="S43" s="17"/>
      <c r="T43" s="17"/>
      <c r="U43" s="1"/>
    </row>
    <row r="44" spans="1:21" ht="16.8" x14ac:dyDescent="0.4">
      <c r="E44" s="49"/>
      <c r="F44" s="50"/>
      <c r="G44" s="17"/>
      <c r="H44" s="51"/>
      <c r="I44" s="51"/>
      <c r="J44" s="51"/>
      <c r="K44" s="51"/>
      <c r="L44" s="52"/>
      <c r="M44" s="52"/>
      <c r="N44" s="17"/>
      <c r="O44" s="17"/>
      <c r="P44" s="17"/>
      <c r="Q44" s="17"/>
      <c r="R44" s="17"/>
      <c r="S44" s="17"/>
      <c r="T44" s="10"/>
      <c r="U44" s="1"/>
    </row>
    <row r="45" spans="1:21" ht="16.8" x14ac:dyDescent="0.4">
      <c r="E45" s="49"/>
      <c r="F45" s="50"/>
      <c r="G45" s="17"/>
      <c r="H45" s="51"/>
      <c r="I45" s="51"/>
      <c r="J45" s="51"/>
      <c r="K45" s="51"/>
      <c r="L45" s="52"/>
      <c r="M45" s="52"/>
      <c r="N45" s="17"/>
      <c r="O45" s="17"/>
      <c r="P45" s="17"/>
      <c r="Q45" s="17"/>
      <c r="R45" s="17"/>
      <c r="S45" s="17"/>
      <c r="T45" s="10"/>
      <c r="U45" s="1"/>
    </row>
    <row r="46" spans="1:21" ht="18.600000000000001" x14ac:dyDescent="0.45">
      <c r="B46" s="1"/>
      <c r="C46" s="2"/>
      <c r="D46" s="2"/>
      <c r="E46" s="3"/>
      <c r="F46" s="4"/>
      <c r="G46" s="17"/>
      <c r="H46" s="51"/>
      <c r="I46" s="51"/>
      <c r="J46" s="51"/>
      <c r="K46" s="51"/>
      <c r="L46" s="52"/>
      <c r="M46" s="52"/>
      <c r="N46" s="53"/>
      <c r="O46" s="53"/>
      <c r="P46" s="53"/>
      <c r="Q46" s="53"/>
      <c r="R46" s="53"/>
      <c r="S46" s="53"/>
      <c r="T46" s="17"/>
      <c r="U46" s="1"/>
    </row>
    <row r="47" spans="1:21" ht="16.8" x14ac:dyDescent="0.4">
      <c r="B47" s="24"/>
      <c r="C47" s="54"/>
      <c r="D47" s="54"/>
      <c r="E47" s="49"/>
      <c r="F47" s="50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24"/>
    </row>
  </sheetData>
  <mergeCells count="40">
    <mergeCell ref="B41:I41"/>
    <mergeCell ref="R15:R16"/>
    <mergeCell ref="S15:S16"/>
    <mergeCell ref="P1:T1"/>
    <mergeCell ref="P2:T2"/>
    <mergeCell ref="P5:V5"/>
    <mergeCell ref="P6:S6"/>
    <mergeCell ref="P4:T4"/>
    <mergeCell ref="T15:T16"/>
    <mergeCell ref="Q15:Q16"/>
    <mergeCell ref="K41:Q41"/>
    <mergeCell ref="L12:N12"/>
    <mergeCell ref="B5:F5"/>
    <mergeCell ref="S13:U13"/>
    <mergeCell ref="P7:R7"/>
    <mergeCell ref="T11:U11"/>
    <mergeCell ref="S12:U12"/>
    <mergeCell ref="U14:U16"/>
    <mergeCell ref="A37:F37"/>
    <mergeCell ref="H14:H16"/>
    <mergeCell ref="K14:N14"/>
    <mergeCell ref="O14:T14"/>
    <mergeCell ref="A14:A16"/>
    <mergeCell ref="B14:B16"/>
    <mergeCell ref="O15:O16"/>
    <mergeCell ref="P15:P16"/>
    <mergeCell ref="P3:R3"/>
    <mergeCell ref="B3:F3"/>
    <mergeCell ref="B7:F7"/>
    <mergeCell ref="L11:N11"/>
    <mergeCell ref="J14:J16"/>
    <mergeCell ref="I14:I16"/>
    <mergeCell ref="K15:K16"/>
    <mergeCell ref="L15:L16"/>
    <mergeCell ref="C14:D15"/>
    <mergeCell ref="E14:E16"/>
    <mergeCell ref="F14:F16"/>
    <mergeCell ref="G14:G16"/>
    <mergeCell ref="M15:M16"/>
    <mergeCell ref="N15:N16"/>
  </mergeCells>
  <pageMargins left="0.7" right="0.7" top="0.75" bottom="0.75" header="0.3" footer="0.3"/>
  <pageSetup paperSize="9" scale="57" orientation="landscape" horizontalDpi="360" verticalDpi="360" r:id="rId1"/>
  <headerFooter alignWithMargins="0"/>
  <rowBreaks count="1" manualBreakCount="1">
    <brk id="4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шт8</vt:lpstr>
      <vt:lpstr>шт8!Область_печати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2022-07-11T12:26:38Z</cp:lastPrinted>
  <dcterms:created xsi:type="dcterms:W3CDTF">2022-01-12T09:56:29Z</dcterms:created>
  <dcterms:modified xsi:type="dcterms:W3CDTF">2022-11-04T12:20:06Z</dcterms:modified>
</cp:coreProperties>
</file>