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1"/>
  </bookViews>
  <sheets>
    <sheet name="ЗАПОЛНИТЬ" sheetId="1" r:id="rId1"/>
    <sheet name="Ф.2" sheetId="2" r:id="rId2"/>
    <sheet name="Ф.4.1" sheetId="3" r:id="rId3"/>
    <sheet name="Ф.4.2"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2">'Ф.4.1'!$22:$22</definedName>
    <definedName name="_xlnm.Print_Titles" localSheetId="3">'Ф.4.2'!$21:$21</definedName>
    <definedName name="_xlnm.Print_Titles" localSheetId="4">'Ф.4.3'!$21:$21</definedName>
    <definedName name="_xlnm.Print_Area" localSheetId="1">'Ф.2'!$A$1:$J$105</definedName>
    <definedName name="_xlnm.Print_Area" localSheetId="2">'Ф.4.1'!$A$1:$R$106</definedName>
    <definedName name="_xlnm.Print_Area" localSheetId="3">'Ф.4.2'!$A$1:$N$106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<sst xmlns="http://schemas.openxmlformats.org/spreadsheetml/2006/main" count="1708" uniqueCount="212">
  <si>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</si>
  <si>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</si>
  <si>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</si>
  <si>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</si>
  <si>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</si>
  <si>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</si>
  <si>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</si>
  <si>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</si>
  <si>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</si>
  <si>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</si>
  <si>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</si>
  <si>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</si>
  <si>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</si>
  <si>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</si>
  <si>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</si>
  <si>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</si>
  <si>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</si>
  <si>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</si>
  <si>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</si>
  <si>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</si>
  <si>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</si>
  <si>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</si>
  <si>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</si>
  <si>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</si>
  <si>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</si>
  <si>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</si>
  <si>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</si>
  <si>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</si>
  <si>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</si>
  <si>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</si>
  <si>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</si>
  <si>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</si>
  <si>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</si>
  <si>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</si>
  <si>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</si>
  <si>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</si>
  <si>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</si>
  <si>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</si>
  <si>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</si>
  <si>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</si>
  <si>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</si>
  <si>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</si>
  <si>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</si>
  <si>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</si>
  <si>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</si>
  <si>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</si>
  <si>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</si>
  <si>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</si>
  <si>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</si>
  <si>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</si>
  <si>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</si>
  <si>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</si>
  <si>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</si>
  <si>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</si>
  <si>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</si>
  <si>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</si>
  <si>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</si>
  <si>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</si>
  <si>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</si>
  <si>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</si>
  <si>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</si>
  <si>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</si>
  <si>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</si>
  <si>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</si>
  <si>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</si>
  <si>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</si>
  <si>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</si>
  <si>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</si>
  <si>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</si>
  <si>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</si>
  <si>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</si>
  <si>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</si>
  <si>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</si>
  <si>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</si>
  <si>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</si>
  <si>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</si>
  <si>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</si>
  <si>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</si>
  <si>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</si>
  <si>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</si>
  <si>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</si>
  <si>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</si>
  <si>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</si>
  <si>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</si>
  <si>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</si>
  <si>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</si>
  <si>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</si>
  <si>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</si>
  <si>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</si>
  <si>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</si>
  <si>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</si>
  <si>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</si>
  <si>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</si>
  <si>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</si>
  <si>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</si>
  <si>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</si>
  <si>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</si>
  <si>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</si>
  <si>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</si>
  <si>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</si>
  <si>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</si>
  <si>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</si>
  <si>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</si>
  <si>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Коваль М.С.</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</si>
  <si>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</si>
  <si>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</si>
  <si>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</si>
  <si>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</si>
  <si>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</si>
  <si>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</si>
  <si>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</si>
  <si>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</si>
  <si>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</si>
  <si>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</si>
  <si>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</si>
  <si>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</si>
  <si>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</si>
  <si>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</si>
  <si>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</si>
  <si>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</si>
  <si>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</si>
  <si>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</si>
  <si>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</si>
  <si>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</si>
  <si>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</si>
  <si>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</si>
  <si>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</si>
  <si>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</si>
  <si>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</si>
  <si>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</si>
  <si>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</si>
  <si>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</si>
  <si>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</si>
  <si>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</si>
  <si>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</si>
  <si>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</si>
  <si>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</si>
  <si>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</si>
  <si>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</si>
  <si>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</si>
  <si>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</si>
  <si>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</si>
  <si>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</si>
  <si>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</si>
  <si>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</si>
  <si>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</si>
  <si>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</si>
  <si>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</si>
  <si>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</si>
  <si>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</si>
  <si>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</si>
  <si>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</si>
  <si>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</si>
  <si>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</si>
  <si>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</si>
  <si>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</si>
  <si>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</si>
  <si>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</si>
  <si>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</si>
  <si>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</si>
  <si>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</si>
  <si>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</si>
  <si>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</si>
  <si>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</si>
  <si>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</si>
  <si>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</si>
  <si>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</si>
  <si>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</si>
  <si>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</si>
  <si>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</si>
  <si>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</si>
  <si>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</si>
  <si>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</si>
  <si>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</si>
  <si>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</si>
  <si>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</si>
  <si>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</si>
  <si>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</si>
  <si>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</si>
  <si>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</si>
  <si>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</si>
  <si>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</si>
  <si>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</si>
  <si>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</si>
  <si>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</si>
  <si>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</si>
  <si>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</si>
  <si>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</si>
  <si>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</si>
  <si>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</si>
  <si>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</si>
  <si>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</si>
  <si>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</si>
  <si>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</si>
  <si>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</si>
  <si>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</si>
  <si>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</si>
  <si>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</si>
  <si>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</si>
  <si>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</si>
  <si>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</si>
  <si>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6</t>
  </si>
  <si>
    <t>Орган державної влади</t>
  </si>
  <si>
    <t>Відділ освіти Жовківської РДА (Зарудцівська ЗОШ І-ІІ ст.)</t>
  </si>
  <si>
    <t>0611020</t>
  </si>
  <si>
    <t>школи</t>
  </si>
  <si>
    <t>1 січня</t>
  </si>
  <si>
    <t>рік</t>
  </si>
  <si>
    <t xml:space="preserve"> 2019 р.</t>
  </si>
  <si>
    <t>2020 р.</t>
  </si>
  <si>
    <t>1 січня 2020 року</t>
  </si>
  <si>
    <t>01.10.2020 р.</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</si>
</sst>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76">
    <font>
      <sz val="11"/>
      <color theme="1"/>
      <name val="Calibri"/>
      <family val="2"/>
    </font>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37"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1" fillId="31" borderId="8" applyNumberFormat="0" applyFont="0" applyAlignment="0" applyProtection="0"/>
    <xf numFmtId="0" fontId="1" fillId="31"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74" fillId="32" borderId="0" applyNumberFormat="0" applyBorder="0" applyAlignment="0" applyProtection="0"/>
  </cellStyleXfs>
  <cellXfs count="320">
    <xf numFmtId="0" fontId="0" fillId="0" borderId="0" xfId="0" applyFont="1" applyAlignment="1">
      <alignment/>
    </xf>
    <xf numFmtId="0" fontId="11" fillId="0" borderId="0" xfId="0" applyFont="1" applyAlignment="1">
      <alignment/>
    </xf>
    <xf numFmtId="0" fontId="3" fillId="0" borderId="0" xfId="0" applyFont="1" applyAlignment="1">
      <alignment/>
    </xf>
    <xf numFmtId="0" fontId="8" fillId="0" borderId="10"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justify" vertical="top" wrapText="1"/>
    </xf>
    <xf numFmtId="0" fontId="4" fillId="0" borderId="10" xfId="0" applyFont="1" applyBorder="1" applyAlignment="1">
      <alignment horizontal="center" vertical="center" wrapText="1"/>
    </xf>
    <xf numFmtId="0" fontId="9" fillId="0" borderId="0" xfId="0" applyFont="1" applyAlignment="1">
      <alignment/>
    </xf>
    <xf numFmtId="0" fontId="12" fillId="0" borderId="11" xfId="0" applyFont="1" applyBorder="1" applyAlignment="1">
      <alignment horizontal="center" vertical="top"/>
    </xf>
    <xf numFmtId="0" fontId="13" fillId="0" borderId="0" xfId="0" applyFont="1" applyAlignment="1">
      <alignment/>
    </xf>
    <xf numFmtId="0" fontId="3" fillId="0" borderId="10" xfId="0" applyFont="1" applyBorder="1" applyAlignment="1">
      <alignment/>
    </xf>
    <xf numFmtId="0" fontId="10" fillId="0" borderId="0" xfId="0" applyFont="1" applyAlignment="1">
      <alignment/>
    </xf>
    <xf numFmtId="0" fontId="2" fillId="0" borderId="0" xfId="0" applyFont="1" applyAlignment="1">
      <alignment vertical="top" wrapText="1"/>
    </xf>
    <xf numFmtId="0" fontId="4" fillId="0" borderId="0" xfId="0" applyFont="1" applyBorder="1" applyAlignment="1">
      <alignment vertical="top" wrapText="1"/>
    </xf>
    <xf numFmtId="0" fontId="15" fillId="0" borderId="0" xfId="0" applyFont="1" applyBorder="1" applyAlignment="1">
      <alignment vertical="top" wrapText="1"/>
    </xf>
    <xf numFmtId="0" fontId="4" fillId="0" borderId="0" xfId="0" applyFont="1" applyBorder="1" applyAlignment="1">
      <alignment vertical="top"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right" vertical="center"/>
    </xf>
    <xf numFmtId="0" fontId="0" fillId="33" borderId="0" xfId="0" applyFill="1" applyAlignment="1">
      <alignment/>
    </xf>
    <xf numFmtId="0" fontId="3"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33" borderId="0" xfId="0" applyFont="1" applyFill="1" applyBorder="1" applyAlignment="1">
      <alignment horizontal="right" vertical="center"/>
    </xf>
    <xf numFmtId="0" fontId="4" fillId="0" borderId="0" xfId="0" applyFont="1" applyAlignment="1">
      <alignment horizontal="left" wrapText="1"/>
    </xf>
    <xf numFmtId="0" fontId="4" fillId="0" borderId="0" xfId="0" applyFont="1" applyAlignment="1">
      <alignment wrapText="1"/>
    </xf>
    <xf numFmtId="0" fontId="8" fillId="0" borderId="10" xfId="0" applyFont="1" applyBorder="1" applyAlignment="1">
      <alignment horizontal="center" wrapText="1"/>
    </xf>
    <xf numFmtId="0" fontId="3" fillId="0" borderId="0" xfId="0" applyFont="1" applyAlignment="1">
      <alignment/>
    </xf>
    <xf numFmtId="0" fontId="11" fillId="0" borderId="0" xfId="0" applyFont="1" applyAlignment="1">
      <alignment horizontal="left"/>
    </xf>
    <xf numFmtId="2" fontId="3" fillId="0" borderId="10" xfId="0" applyNumberFormat="1" applyFont="1" applyBorder="1" applyAlignment="1" applyProtection="1">
      <alignment horizontal="right" vertical="center" wrapText="1"/>
      <protection locked="0"/>
    </xf>
    <xf numFmtId="49" fontId="8" fillId="34" borderId="10" xfId="0" applyNumberFormat="1" applyFont="1" applyFill="1" applyBorder="1" applyAlignment="1" applyProtection="1">
      <alignment horizontal="center" vertical="center" wrapText="1"/>
      <protection locked="0"/>
    </xf>
    <xf numFmtId="0" fontId="10" fillId="0" borderId="0" xfId="0" applyFont="1" applyAlignment="1">
      <alignment/>
    </xf>
    <xf numFmtId="0" fontId="10" fillId="0" borderId="12" xfId="0" applyFont="1" applyBorder="1" applyAlignment="1">
      <alignment/>
    </xf>
    <xf numFmtId="0" fontId="9" fillId="0" borderId="12" xfId="0" applyFont="1" applyBorder="1" applyAlignment="1">
      <alignment horizontal="center"/>
    </xf>
    <xf numFmtId="0" fontId="11"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3" xfId="0" applyFont="1" applyBorder="1" applyAlignment="1">
      <alignment wrapText="1"/>
    </xf>
    <xf numFmtId="0" fontId="4" fillId="0" borderId="13" xfId="0" applyFont="1" applyBorder="1" applyAlignment="1">
      <alignment horizont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2" fontId="3" fillId="0" borderId="0" xfId="0" applyNumberFormat="1"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2" fontId="3" fillId="0" borderId="14" xfId="0" applyNumberFormat="1" applyFont="1" applyBorder="1" applyAlignment="1">
      <alignment horizontal="center" vertical="center" wrapText="1"/>
    </xf>
    <xf numFmtId="0" fontId="0" fillId="0" borderId="0" xfId="0" applyBorder="1" applyAlignment="1">
      <alignment/>
    </xf>
    <xf numFmtId="2" fontId="3" fillId="0" borderId="15" xfId="0" applyNumberFormat="1" applyFont="1" applyBorder="1" applyAlignment="1">
      <alignment horizontal="center" vertical="center" wrapText="1"/>
    </xf>
    <xf numFmtId="2" fontId="3" fillId="0" borderId="10" xfId="0" applyNumberFormat="1" applyFont="1" applyBorder="1" applyAlignment="1" applyProtection="1">
      <alignment horizontal="right" vertical="center"/>
      <protection locked="0"/>
    </xf>
    <xf numFmtId="0" fontId="6" fillId="0" borderId="0" xfId="0" applyFont="1" applyBorder="1" applyAlignment="1">
      <alignment wrapText="1"/>
    </xf>
    <xf numFmtId="0" fontId="6" fillId="0" borderId="0" xfId="0" applyFont="1" applyBorder="1" applyAlignment="1">
      <alignment horizontal="center" wrapText="1"/>
    </xf>
    <xf numFmtId="0" fontId="4" fillId="0" borderId="0" xfId="0" applyFont="1" applyBorder="1" applyAlignment="1">
      <alignment horizontal="center" wrapText="1"/>
    </xf>
    <xf numFmtId="2" fontId="3" fillId="0" borderId="0" xfId="0" applyNumberFormat="1" applyFont="1" applyBorder="1" applyAlignment="1">
      <alignment horizontal="center" vertical="top" wrapText="1"/>
    </xf>
    <xf numFmtId="0" fontId="3" fillId="33" borderId="0" xfId="0" applyFont="1" applyFill="1" applyBorder="1" applyAlignment="1" applyProtection="1">
      <alignment horizontal="right" vertical="center"/>
      <protection locked="0"/>
    </xf>
    <xf numFmtId="0" fontId="4" fillId="0" borderId="10" xfId="0" applyFont="1" applyBorder="1" applyAlignment="1">
      <alignment/>
    </xf>
    <xf numFmtId="2" fontId="3" fillId="33" borderId="10" xfId="0" applyNumberFormat="1" applyFont="1" applyFill="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0" fontId="3" fillId="0" borderId="0" xfId="0" applyFont="1" applyAlignment="1">
      <alignment/>
    </xf>
    <xf numFmtId="0" fontId="8" fillId="0" borderId="0" xfId="0" applyFont="1" applyBorder="1" applyAlignment="1">
      <alignment horizontal="center" vertical="center" wrapText="1"/>
    </xf>
    <xf numFmtId="0" fontId="3" fillId="0" borderId="0" xfId="0" applyFont="1" applyAlignment="1">
      <alignment horizontal="justify" vertical="top" wrapText="1"/>
    </xf>
    <xf numFmtId="0" fontId="6" fillId="0" borderId="10" xfId="0" applyFont="1" applyBorder="1" applyAlignment="1">
      <alignment horizontal="center" vertical="center" wrapText="1"/>
    </xf>
    <xf numFmtId="2" fontId="6" fillId="0" borderId="10" xfId="0" applyNumberFormat="1" applyFont="1" applyBorder="1" applyAlignment="1" applyProtection="1">
      <alignment horizontal="right" vertical="center" wrapText="1"/>
      <protection locked="0"/>
    </xf>
    <xf numFmtId="0" fontId="4" fillId="0" borderId="0" xfId="0" applyFont="1" applyAlignment="1">
      <alignment/>
    </xf>
    <xf numFmtId="0" fontId="9" fillId="0" borderId="0" xfId="0" applyFont="1" applyAlignment="1">
      <alignment/>
    </xf>
    <xf numFmtId="1" fontId="4" fillId="33" borderId="12" xfId="0" applyNumberFormat="1" applyFont="1" applyFill="1" applyBorder="1" applyAlignment="1" applyProtection="1">
      <alignment horizontal="center" wrapText="1"/>
      <protection/>
    </xf>
    <xf numFmtId="2" fontId="4" fillId="33" borderId="10" xfId="0" applyNumberFormat="1" applyFont="1" applyFill="1" applyBorder="1" applyAlignment="1" applyProtection="1">
      <alignment horizontal="right" vertical="center"/>
      <protection locked="0"/>
    </xf>
    <xf numFmtId="2" fontId="4" fillId="33" borderId="10" xfId="0" applyNumberFormat="1" applyFont="1" applyFill="1" applyBorder="1" applyAlignment="1" applyProtection="1">
      <alignment horizontal="right" vertical="center"/>
      <protection/>
    </xf>
    <xf numFmtId="2"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3"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wrapText="1"/>
      <protection/>
    </xf>
    <xf numFmtId="0" fontId="3" fillId="0" borderId="10" xfId="0" applyFont="1" applyBorder="1" applyAlignment="1">
      <alignment horizontal="right" vertical="center" wrapText="1"/>
    </xf>
    <xf numFmtId="2" fontId="4" fillId="0" borderId="10" xfId="0" applyNumberFormat="1" applyFont="1" applyBorder="1" applyAlignment="1" applyProtection="1">
      <alignment horizontal="right" vertical="center"/>
      <protection/>
    </xf>
    <xf numFmtId="2" fontId="6" fillId="33" borderId="10" xfId="0" applyNumberFormat="1" applyFont="1" applyFill="1" applyBorder="1" applyAlignment="1" applyProtection="1">
      <alignment horizontal="right" vertical="center"/>
      <protection locked="0"/>
    </xf>
    <xf numFmtId="2" fontId="6" fillId="0" borderId="10" xfId="0" applyNumberFormat="1" applyFont="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2" fontId="4" fillId="33" borderId="15" xfId="0" applyNumberFormat="1" applyFont="1" applyFill="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locked="0"/>
    </xf>
    <xf numFmtId="2" fontId="3" fillId="0" borderId="10" xfId="0" applyNumberFormat="1" applyFont="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xf>
    <xf numFmtId="0" fontId="4" fillId="0" borderId="13" xfId="0" applyFont="1" applyBorder="1" applyAlignment="1">
      <alignment horizontal="right" vertical="center" wrapText="1"/>
    </xf>
    <xf numFmtId="0" fontId="19" fillId="0" borderId="0" xfId="0" applyFont="1" applyAlignment="1">
      <alignment/>
    </xf>
    <xf numFmtId="49" fontId="11" fillId="33" borderId="0" xfId="0" applyNumberFormat="1" applyFont="1" applyFill="1" applyBorder="1" applyAlignment="1" applyProtection="1">
      <alignment/>
      <protection locked="0"/>
    </xf>
    <xf numFmtId="0" fontId="10" fillId="0" borderId="0" xfId="0" applyFont="1" applyAlignment="1">
      <alignment/>
    </xf>
    <xf numFmtId="0" fontId="7" fillId="0" borderId="0" xfId="0" applyFont="1" applyAlignment="1">
      <alignment/>
    </xf>
    <xf numFmtId="2" fontId="4" fillId="0" borderId="10" xfId="0" applyNumberFormat="1" applyFont="1" applyBorder="1" applyAlignment="1" applyProtection="1">
      <alignment horizontal="right" vertical="center" wrapText="1"/>
      <protection locked="0"/>
    </xf>
    <xf numFmtId="1" fontId="4" fillId="33" borderId="12" xfId="0" applyNumberFormat="1" applyFont="1" applyFill="1" applyBorder="1" applyAlignment="1" applyProtection="1">
      <alignment horizontal="center" vertical="top" wrapText="1"/>
      <protection/>
    </xf>
    <xf numFmtId="1" fontId="4" fillId="33" borderId="16" xfId="0" applyNumberFormat="1" applyFont="1" applyFill="1" applyBorder="1" applyAlignment="1" applyProtection="1">
      <alignment horizontal="center" wrapText="1"/>
      <protection/>
    </xf>
    <xf numFmtId="0" fontId="3" fillId="0" borderId="0" xfId="0" applyFont="1" applyAlignment="1">
      <alignment horizontal="center"/>
    </xf>
    <xf numFmtId="1" fontId="4" fillId="33" borderId="12" xfId="0" applyNumberFormat="1" applyFont="1" applyFill="1" applyBorder="1" applyAlignment="1" applyProtection="1">
      <alignment horizontal="center" wrapText="1"/>
      <protection/>
    </xf>
    <xf numFmtId="0" fontId="3" fillId="0" borderId="0" xfId="0" applyFont="1" applyAlignment="1" applyProtection="1">
      <alignment horizontal="justify" vertical="top" wrapText="1"/>
      <protection locked="0"/>
    </xf>
    <xf numFmtId="0" fontId="3" fillId="0" borderId="0" xfId="0" applyFont="1" applyAlignment="1">
      <alignment/>
    </xf>
    <xf numFmtId="0" fontId="14" fillId="0" borderId="0" xfId="0" applyFont="1" applyAlignment="1">
      <alignment/>
    </xf>
    <xf numFmtId="0" fontId="6" fillId="0" borderId="0" xfId="0" applyFont="1" applyAlignment="1">
      <alignment/>
    </xf>
    <xf numFmtId="0" fontId="6" fillId="0" borderId="0" xfId="0" applyFont="1" applyAlignment="1">
      <alignment/>
    </xf>
    <xf numFmtId="0" fontId="2" fillId="0" borderId="0" xfId="0" applyFont="1" applyAlignment="1">
      <alignment vertical="top" wrapText="1"/>
    </xf>
    <xf numFmtId="0" fontId="10" fillId="0" borderId="0" xfId="0" applyFont="1" applyAlignment="1">
      <alignment wrapText="1"/>
    </xf>
    <xf numFmtId="0" fontId="10" fillId="0" borderId="0" xfId="0" applyFont="1" applyBorder="1" applyAlignment="1">
      <alignment/>
    </xf>
    <xf numFmtId="0" fontId="10" fillId="0" borderId="0" xfId="0" applyFont="1" applyBorder="1" applyAlignment="1">
      <alignment wrapText="1"/>
    </xf>
    <xf numFmtId="49" fontId="11" fillId="35" borderId="0" xfId="0" applyNumberFormat="1" applyFont="1" applyFill="1" applyAlignment="1">
      <alignment horizontal="right"/>
    </xf>
    <xf numFmtId="2" fontId="3" fillId="0" borderId="10" xfId="0" applyNumberFormat="1" applyFont="1" applyBorder="1" applyAlignment="1">
      <alignment horizontal="right" vertical="center" wrapText="1"/>
    </xf>
    <xf numFmtId="2" fontId="20" fillId="33" borderId="10" xfId="0" applyNumberFormat="1" applyFont="1" applyFill="1" applyBorder="1" applyAlignment="1" applyProtection="1">
      <alignment horizontal="right" vertical="center"/>
      <protection locked="0"/>
    </xf>
    <xf numFmtId="2" fontId="20" fillId="33" borderId="10" xfId="0" applyNumberFormat="1" applyFont="1" applyFill="1" applyBorder="1" applyAlignment="1" applyProtection="1">
      <alignment horizontal="right" vertical="center"/>
      <protection/>
    </xf>
    <xf numFmtId="2" fontId="20" fillId="33" borderId="15" xfId="0" applyNumberFormat="1" applyFont="1" applyFill="1" applyBorder="1" applyAlignment="1" applyProtection="1">
      <alignment horizontal="right" vertical="center"/>
      <protection locked="0"/>
    </xf>
    <xf numFmtId="2" fontId="20" fillId="33" borderId="15" xfId="0" applyNumberFormat="1" applyFont="1" applyFill="1" applyBorder="1" applyAlignment="1" applyProtection="1">
      <alignment horizontal="right" vertical="center"/>
      <protection/>
    </xf>
    <xf numFmtId="2" fontId="20" fillId="0" borderId="10" xfId="0" applyNumberFormat="1" applyFont="1" applyBorder="1" applyAlignment="1">
      <alignment horizontal="right" vertical="center" wrapText="1"/>
    </xf>
    <xf numFmtId="2" fontId="2" fillId="0" borderId="0" xfId="0" applyNumberFormat="1" applyFont="1" applyFill="1" applyBorder="1" applyAlignment="1" applyProtection="1">
      <alignment horizontal="center" vertical="top"/>
      <protection locked="0"/>
    </xf>
    <xf numFmtId="49" fontId="4" fillId="36" borderId="12" xfId="0" applyNumberFormat="1" applyFont="1" applyFill="1" applyBorder="1" applyAlignment="1" applyProtection="1">
      <alignment wrapText="1"/>
      <protection locked="0"/>
    </xf>
    <xf numFmtId="49" fontId="4" fillId="33" borderId="12" xfId="0" applyNumberFormat="1" applyFont="1" applyFill="1" applyBorder="1" applyAlignment="1" applyProtection="1">
      <alignment horizontal="center" wrapText="1"/>
      <protection/>
    </xf>
    <xf numFmtId="49" fontId="4" fillId="36" borderId="12" xfId="0" applyNumberFormat="1" applyFont="1" applyFill="1" applyBorder="1" applyAlignment="1" applyProtection="1">
      <alignment horizontal="right" wrapText="1"/>
      <protection locked="0"/>
    </xf>
    <xf numFmtId="0" fontId="33" fillId="0" borderId="0" xfId="0" applyFont="1" applyAlignment="1">
      <alignment/>
    </xf>
    <xf numFmtId="0" fontId="11" fillId="33" borderId="0" xfId="0" applyFont="1" applyFill="1" applyAlignment="1" applyProtection="1">
      <alignment horizontal="center"/>
      <protection locked="0"/>
    </xf>
    <xf numFmtId="0" fontId="34" fillId="0" borderId="0" xfId="0" applyFont="1" applyAlignment="1">
      <alignment/>
    </xf>
    <xf numFmtId="0" fontId="23" fillId="0" borderId="0" xfId="0" applyFont="1" applyAlignment="1">
      <alignment/>
    </xf>
    <xf numFmtId="0" fontId="26" fillId="0" borderId="0" xfId="0" applyFont="1" applyAlignment="1">
      <alignment/>
    </xf>
    <xf numFmtId="196" fontId="4" fillId="0" borderId="17" xfId="0" applyNumberFormat="1" applyFont="1" applyBorder="1" applyAlignment="1" applyProtection="1">
      <alignment horizontal="right" vertical="center" wrapText="1"/>
      <protection/>
    </xf>
    <xf numFmtId="2" fontId="6" fillId="0" borderId="0" xfId="0" applyNumberFormat="1" applyFont="1" applyBorder="1" applyAlignment="1">
      <alignment horizontal="center" vertical="top" wrapText="1"/>
    </xf>
    <xf numFmtId="49" fontId="8" fillId="37" borderId="10" xfId="0" applyNumberFormat="1" applyFont="1" applyFill="1" applyBorder="1" applyAlignment="1" applyProtection="1">
      <alignment horizontal="center" vertical="center" wrapText="1"/>
      <protection locked="0"/>
    </xf>
    <xf numFmtId="0" fontId="16" fillId="0" borderId="0" xfId="0" applyFont="1" applyAlignment="1">
      <alignment/>
    </xf>
    <xf numFmtId="2" fontId="20" fillId="33" borderId="18" xfId="0" applyNumberFormat="1" applyFont="1" applyFill="1" applyBorder="1" applyAlignment="1" applyProtection="1">
      <alignment horizontal="right" vertical="center"/>
      <protection/>
    </xf>
    <xf numFmtId="0" fontId="3" fillId="0" borderId="0" xfId="0" applyFont="1" applyAlignment="1">
      <alignment/>
    </xf>
    <xf numFmtId="0" fontId="11" fillId="0" borderId="0" xfId="0" applyFont="1" applyBorder="1" applyAlignment="1">
      <alignment horizontal="left"/>
    </xf>
    <xf numFmtId="0" fontId="11" fillId="34" borderId="10" xfId="0" applyFont="1" applyFill="1" applyBorder="1" applyAlignment="1" applyProtection="1">
      <alignment horizontal="center"/>
      <protection locked="0"/>
    </xf>
    <xf numFmtId="0" fontId="35" fillId="33" borderId="0" xfId="0" applyFont="1" applyFill="1" applyBorder="1" applyAlignment="1" applyProtection="1">
      <alignment/>
      <protection locked="0"/>
    </xf>
    <xf numFmtId="0" fontId="35" fillId="0" borderId="0" xfId="0" applyFont="1" applyAlignment="1">
      <alignment/>
    </xf>
    <xf numFmtId="49" fontId="11" fillId="34" borderId="10" xfId="0" applyNumberFormat="1" applyFont="1" applyFill="1" applyBorder="1" applyAlignment="1" applyProtection="1">
      <alignment horizontal="right"/>
      <protection locked="0"/>
    </xf>
    <xf numFmtId="49" fontId="11" fillId="34" borderId="13" xfId="0" applyNumberFormat="1" applyFont="1" applyFill="1" applyBorder="1" applyAlignment="1" applyProtection="1">
      <alignment horizontal="right"/>
      <protection locked="0"/>
    </xf>
    <xf numFmtId="0" fontId="8" fillId="34" borderId="10" xfId="0" applyFont="1" applyFill="1" applyBorder="1" applyAlignment="1" applyProtection="1">
      <alignment horizontal="center" vertical="center" wrapText="1"/>
      <protection locked="0"/>
    </xf>
    <xf numFmtId="0" fontId="35" fillId="33" borderId="0" xfId="0" applyFont="1" applyFill="1" applyAlignment="1">
      <alignment/>
    </xf>
    <xf numFmtId="2" fontId="11" fillId="37" borderId="0" xfId="0" applyNumberFormat="1" applyFont="1" applyFill="1" applyAlignment="1" applyProtection="1">
      <alignment/>
      <protection/>
    </xf>
    <xf numFmtId="0" fontId="11" fillId="37" borderId="0" xfId="0" applyFont="1" applyFill="1" applyAlignment="1">
      <alignment/>
    </xf>
    <xf numFmtId="0" fontId="8" fillId="33" borderId="0" xfId="0" applyFont="1" applyFill="1" applyBorder="1" applyAlignment="1" applyProtection="1">
      <alignment horizontal="center" vertical="center" wrapText="1"/>
      <protection locked="0"/>
    </xf>
    <xf numFmtId="0" fontId="11" fillId="34" borderId="1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7"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6" fillId="0" borderId="17" xfId="0" applyFont="1" applyBorder="1" applyAlignment="1">
      <alignment horizontal="center" vertical="center" wrapText="1"/>
    </xf>
    <xf numFmtId="196" fontId="6" fillId="0" borderId="17" xfId="0" applyNumberFormat="1" applyFont="1" applyBorder="1" applyAlignment="1" applyProtection="1">
      <alignment horizontal="right" vertical="center" wrapText="1"/>
      <protection/>
    </xf>
    <xf numFmtId="0" fontId="4" fillId="0" borderId="17" xfId="0" applyFont="1" applyBorder="1" applyAlignment="1">
      <alignment horizontal="center" vertical="center" wrapText="1"/>
    </xf>
    <xf numFmtId="196" fontId="4" fillId="0" borderId="17" xfId="0" applyNumberFormat="1" applyFont="1" applyBorder="1" applyAlignment="1" applyProtection="1">
      <alignment horizontal="right" vertical="center" wrapText="1"/>
      <protection locked="0"/>
    </xf>
    <xf numFmtId="196" fontId="6" fillId="0" borderId="17" xfId="0" applyNumberFormat="1" applyFont="1" applyBorder="1" applyAlignment="1" applyProtection="1">
      <alignment horizontal="right" vertical="center" wrapText="1"/>
      <protection locked="0"/>
    </xf>
    <xf numFmtId="0" fontId="15" fillId="0" borderId="17"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right" vertical="center" wrapText="1"/>
    </xf>
    <xf numFmtId="2" fontId="20" fillId="33" borderId="13" xfId="0" applyNumberFormat="1" applyFont="1" applyFill="1" applyBorder="1" applyAlignment="1" applyProtection="1">
      <alignment horizontal="right" vertical="center"/>
      <protection/>
    </xf>
    <xf numFmtId="2" fontId="4" fillId="0" borderId="13"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2" fontId="6" fillId="0" borderId="13" xfId="0" applyNumberFormat="1" applyFont="1" applyBorder="1" applyAlignment="1" applyProtection="1">
      <alignment horizontal="right" vertical="center" wrapText="1"/>
      <protection locked="0"/>
    </xf>
    <xf numFmtId="2" fontId="3" fillId="0" borderId="13" xfId="0" applyNumberFormat="1" applyFont="1" applyBorder="1" applyAlignment="1">
      <alignment horizontal="center" vertical="center" wrapText="1"/>
    </xf>
    <xf numFmtId="0" fontId="4" fillId="0" borderId="13" xfId="0" applyFont="1" applyBorder="1" applyAlignment="1">
      <alignment horizontal="center" wrapText="1"/>
    </xf>
    <xf numFmtId="2" fontId="3" fillId="0" borderId="13" xfId="0" applyNumberFormat="1" applyFont="1" applyBorder="1" applyAlignment="1">
      <alignment horizontal="center" vertical="top" wrapText="1"/>
    </xf>
    <xf numFmtId="0" fontId="6" fillId="0" borderId="13" xfId="0" applyFont="1" applyBorder="1" applyAlignment="1">
      <alignment/>
    </xf>
    <xf numFmtId="2" fontId="6" fillId="0" borderId="13" xfId="0" applyNumberFormat="1" applyFont="1" applyBorder="1" applyAlignment="1" applyProtection="1">
      <alignment horizontal="right" vertical="center"/>
      <protection/>
    </xf>
    <xf numFmtId="2" fontId="6" fillId="33" borderId="13" xfId="0" applyNumberFormat="1" applyFont="1" applyFill="1" applyBorder="1" applyAlignment="1" applyProtection="1">
      <alignment horizontal="right" vertical="center"/>
      <protection/>
    </xf>
    <xf numFmtId="0" fontId="11" fillId="0" borderId="0" xfId="0" applyFont="1" applyAlignment="1">
      <alignment horizontal="right"/>
    </xf>
    <xf numFmtId="0" fontId="0" fillId="0" borderId="0" xfId="0" applyAlignment="1">
      <alignment/>
    </xf>
    <xf numFmtId="0" fontId="29" fillId="0" borderId="0" xfId="0" applyFont="1" applyBorder="1" applyAlignment="1">
      <alignment vertical="center" wrapText="1"/>
    </xf>
    <xf numFmtId="0" fontId="10" fillId="0" borderId="0" xfId="0" applyFont="1" applyBorder="1" applyAlignment="1">
      <alignment/>
    </xf>
    <xf numFmtId="0" fontId="20" fillId="0" borderId="0" xfId="0" applyFont="1" applyBorder="1" applyAlignment="1">
      <alignment horizontal="left" vertical="top" wrapText="1"/>
    </xf>
    <xf numFmtId="0" fontId="20" fillId="0" borderId="12" xfId="0" applyFont="1" applyBorder="1" applyAlignment="1">
      <alignment wrapText="1"/>
    </xf>
    <xf numFmtId="0" fontId="20" fillId="0" borderId="16" xfId="0" applyFont="1" applyBorder="1" applyAlignment="1">
      <alignment vertical="top" wrapText="1"/>
    </xf>
    <xf numFmtId="49" fontId="4" fillId="36" borderId="16" xfId="0" applyNumberFormat="1" applyFont="1" applyFill="1" applyBorder="1" applyAlignment="1" applyProtection="1">
      <alignment horizontal="center" wrapText="1"/>
      <protection locked="0"/>
    </xf>
    <xf numFmtId="0" fontId="20" fillId="0" borderId="0" xfId="0" applyFont="1" applyBorder="1" applyAlignment="1">
      <alignment wrapText="1"/>
    </xf>
    <xf numFmtId="0" fontId="3" fillId="0" borderId="17" xfId="0" applyFont="1" applyBorder="1" applyAlignment="1">
      <alignment horizontal="center" vertical="top"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7" xfId="0" applyFont="1" applyBorder="1" applyAlignment="1">
      <alignment horizontal="justify"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7" xfId="0" applyFont="1" applyBorder="1" applyAlignment="1">
      <alignment vertical="center" wrapText="1"/>
    </xf>
    <xf numFmtId="0" fontId="27" fillId="0" borderId="17" xfId="0" applyFont="1" applyBorder="1" applyAlignment="1">
      <alignment vertical="center" wrapText="1"/>
    </xf>
    <xf numFmtId="0" fontId="28" fillId="0" borderId="17" xfId="0" applyFont="1" applyBorder="1" applyAlignment="1">
      <alignment vertical="center" wrapText="1"/>
    </xf>
    <xf numFmtId="0" fontId="4" fillId="0" borderId="17" xfId="0" applyFont="1" applyBorder="1" applyAlignment="1">
      <alignment horizontal="justify" vertical="center" wrapText="1"/>
    </xf>
    <xf numFmtId="0" fontId="3" fillId="0" borderId="17" xfId="0" applyFont="1" applyBorder="1" applyAlignment="1">
      <alignment vertical="center" wrapText="1"/>
    </xf>
    <xf numFmtId="0" fontId="8" fillId="0" borderId="17" xfId="0" applyFont="1" applyBorder="1" applyAlignment="1">
      <alignment vertical="center" wrapText="1"/>
    </xf>
    <xf numFmtId="0" fontId="36" fillId="0" borderId="17" xfId="0" applyFont="1" applyBorder="1" applyAlignment="1">
      <alignment vertical="center" wrapText="1"/>
    </xf>
    <xf numFmtId="196" fontId="3" fillId="33" borderId="17" xfId="0" applyNumberFormat="1" applyFont="1" applyFill="1" applyBorder="1" applyAlignment="1" applyProtection="1">
      <alignment horizontal="right" vertical="center"/>
      <protection locked="0"/>
    </xf>
    <xf numFmtId="196" fontId="3" fillId="0" borderId="17" xfId="0" applyNumberFormat="1" applyFont="1" applyBorder="1" applyAlignment="1" applyProtection="1">
      <alignment horizontal="right" vertical="center"/>
      <protection locked="0"/>
    </xf>
    <xf numFmtId="196" fontId="3" fillId="0" borderId="17" xfId="0" applyNumberFormat="1" applyFont="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xf>
    <xf numFmtId="196" fontId="4"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protection locked="0"/>
    </xf>
    <xf numFmtId="196" fontId="6"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locked="0"/>
    </xf>
    <xf numFmtId="196" fontId="6" fillId="0" borderId="17" xfId="0" applyNumberFormat="1" applyFont="1" applyBorder="1" applyAlignment="1" applyProtection="1">
      <alignment horizontal="right" vertical="center"/>
      <protection/>
    </xf>
    <xf numFmtId="196" fontId="3" fillId="33" borderId="17" xfId="0" applyNumberFormat="1" applyFont="1" applyFill="1" applyBorder="1" applyAlignment="1" applyProtection="1">
      <alignment horizontal="right" vertical="center"/>
      <protection/>
    </xf>
    <xf numFmtId="196" fontId="20" fillId="0" borderId="17" xfId="0" applyNumberFormat="1" applyFont="1" applyBorder="1" applyAlignment="1" applyProtection="1">
      <alignment horizontal="right" vertical="center" wrapText="1"/>
      <protection/>
    </xf>
    <xf numFmtId="196" fontId="20" fillId="33" borderId="17" xfId="0" applyNumberFormat="1" applyFont="1" applyFill="1" applyBorder="1" applyAlignment="1" applyProtection="1">
      <alignment horizontal="right" vertical="center"/>
      <protection locked="0"/>
    </xf>
    <xf numFmtId="196" fontId="20" fillId="33" borderId="17" xfId="0" applyNumberFormat="1" applyFont="1" applyFill="1" applyBorder="1" applyAlignment="1" applyProtection="1">
      <alignment horizontal="right" vertical="center"/>
      <protection/>
    </xf>
    <xf numFmtId="0" fontId="17"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196" fontId="3" fillId="0" borderId="17" xfId="0" applyNumberFormat="1" applyFont="1" applyBorder="1" applyAlignment="1" applyProtection="1">
      <alignment horizontal="center" vertical="center" wrapText="1"/>
      <protection/>
    </xf>
    <xf numFmtId="0" fontId="3" fillId="0" borderId="17" xfId="0" applyFont="1" applyBorder="1" applyAlignment="1">
      <alignment vertical="top" wrapText="1"/>
    </xf>
    <xf numFmtId="0" fontId="3" fillId="0" borderId="17" xfId="0" applyFont="1" applyBorder="1" applyAlignment="1">
      <alignment horizontal="justify" vertical="top" wrapText="1"/>
    </xf>
    <xf numFmtId="0" fontId="2" fillId="0" borderId="17" xfId="0" applyFont="1" applyBorder="1" applyAlignment="1">
      <alignment vertical="top" wrapText="1"/>
    </xf>
    <xf numFmtId="0" fontId="6"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20"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3"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center" wrapText="1"/>
      <protection locked="0"/>
    </xf>
    <xf numFmtId="196" fontId="20"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top" wrapText="1"/>
      <protection locked="0"/>
    </xf>
    <xf numFmtId="0" fontId="17" fillId="0" borderId="17" xfId="0" applyFont="1" applyBorder="1" applyAlignment="1">
      <alignment vertical="top" wrapText="1"/>
    </xf>
    <xf numFmtId="0" fontId="4" fillId="0" borderId="17" xfId="0" applyFont="1" applyBorder="1" applyAlignment="1">
      <alignment horizontal="center"/>
    </xf>
    <xf numFmtId="0" fontId="3" fillId="0" borderId="17" xfId="0" applyFont="1" applyBorder="1" applyAlignment="1" applyProtection="1">
      <alignment horizontal="center" vertical="top" wrapText="1"/>
      <protection/>
    </xf>
    <xf numFmtId="0" fontId="4" fillId="0" borderId="17" xfId="0"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0" fontId="6" fillId="0" borderId="17" xfId="0" applyFont="1" applyBorder="1" applyAlignment="1">
      <alignment vertical="center" wrapText="1"/>
    </xf>
    <xf numFmtId="0" fontId="6" fillId="0" borderId="17" xfId="0" applyFont="1" applyBorder="1" applyAlignment="1">
      <alignment horizontal="center" wrapText="1"/>
    </xf>
    <xf numFmtId="0" fontId="6" fillId="0" borderId="17" xfId="0" applyFont="1" applyBorder="1" applyAlignment="1">
      <alignment vertical="center" wrapText="1"/>
    </xf>
    <xf numFmtId="0" fontId="1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196" fontId="3" fillId="0" borderId="17" xfId="0" applyNumberFormat="1" applyFont="1" applyBorder="1" applyAlignment="1">
      <alignment horizontal="center" vertical="top" wrapText="1"/>
    </xf>
    <xf numFmtId="0" fontId="6"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7" fillId="0" borderId="17" xfId="0" applyFont="1" applyBorder="1" applyAlignment="1">
      <alignment vertical="center" wrapText="1"/>
    </xf>
    <xf numFmtId="0" fontId="2" fillId="0" borderId="17" xfId="0" applyFont="1" applyBorder="1" applyAlignment="1">
      <alignment vertical="center" wrapText="1"/>
    </xf>
    <xf numFmtId="0" fontId="17" fillId="0" borderId="17" xfId="0" applyFont="1" applyBorder="1" applyAlignment="1">
      <alignment horizontal="center" wrapText="1"/>
    </xf>
    <xf numFmtId="2" fontId="6" fillId="0" borderId="17" xfId="0" applyNumberFormat="1" applyFont="1" applyBorder="1" applyAlignment="1" applyProtection="1">
      <alignment horizontal="right" vertical="top" wrapText="1"/>
      <protection locked="0"/>
    </xf>
    <xf numFmtId="2" fontId="3" fillId="0" borderId="17" xfId="0" applyNumberFormat="1" applyFont="1" applyBorder="1" applyAlignment="1">
      <alignment horizontal="center" vertical="top" wrapText="1"/>
    </xf>
    <xf numFmtId="196" fontId="4" fillId="0" borderId="17" xfId="0" applyNumberFormat="1" applyFont="1" applyBorder="1" applyAlignment="1">
      <alignment horizontal="right" wrapText="1"/>
    </xf>
    <xf numFmtId="196" fontId="6" fillId="0" borderId="17" xfId="0" applyNumberFormat="1" applyFont="1" applyBorder="1" applyAlignment="1">
      <alignment horizontal="right" wrapText="1"/>
    </xf>
    <xf numFmtId="196" fontId="3" fillId="0" borderId="17" xfId="0" applyNumberFormat="1" applyFont="1" applyBorder="1" applyAlignment="1">
      <alignment horizontal="right" wrapText="1"/>
    </xf>
    <xf numFmtId="0" fontId="4" fillId="0" borderId="17" xfId="0" applyFont="1" applyBorder="1" applyAlignment="1">
      <alignment horizontal="center" wrapText="1"/>
    </xf>
    <xf numFmtId="14" fontId="11" fillId="0" borderId="0" xfId="0" applyNumberFormat="1" applyFont="1" applyAlignment="1">
      <alignment/>
    </xf>
    <xf numFmtId="49" fontId="4" fillId="36" borderId="12" xfId="0" applyNumberFormat="1" applyFont="1" applyFill="1" applyBorder="1" applyAlignment="1" applyProtection="1">
      <alignment horizontal="center" vertical="center" wrapText="1"/>
      <protection locked="0"/>
    </xf>
    <xf numFmtId="49" fontId="4" fillId="36" borderId="16" xfId="0" applyNumberFormat="1" applyFont="1" applyFill="1" applyBorder="1" applyAlignment="1" applyProtection="1">
      <alignment horizontal="center" vertical="center" wrapText="1"/>
      <protection locked="0"/>
    </xf>
    <xf numFmtId="0" fontId="11" fillId="34" borderId="19" xfId="0" applyFont="1" applyFill="1" applyBorder="1" applyAlignment="1" applyProtection="1">
      <alignment/>
      <protection locked="0"/>
    </xf>
    <xf numFmtId="0" fontId="11" fillId="34" borderId="16" xfId="0" applyFont="1" applyFill="1" applyBorder="1" applyAlignment="1" applyProtection="1">
      <alignment/>
      <protection locked="0"/>
    </xf>
    <xf numFmtId="0" fontId="11" fillId="34" borderId="15" xfId="0" applyFont="1" applyFill="1" applyBorder="1" applyAlignment="1" applyProtection="1">
      <alignment/>
      <protection locked="0"/>
    </xf>
    <xf numFmtId="0" fontId="11" fillId="34" borderId="0" xfId="0" applyFont="1" applyFill="1" applyAlignment="1" applyProtection="1">
      <alignment horizontal="center"/>
      <protection locked="0"/>
    </xf>
    <xf numFmtId="0" fontId="11" fillId="34" borderId="19" xfId="0" applyFont="1" applyFill="1" applyBorder="1" applyAlignment="1" applyProtection="1">
      <alignment horizontal="left"/>
      <protection locked="0"/>
    </xf>
    <xf numFmtId="0" fontId="11" fillId="34" borderId="16" xfId="0" applyFont="1" applyFill="1" applyBorder="1" applyAlignment="1" applyProtection="1">
      <alignment horizontal="left"/>
      <protection locked="0"/>
    </xf>
    <xf numFmtId="0" fontId="11" fillId="34" borderId="15" xfId="0" applyFont="1" applyFill="1" applyBorder="1" applyAlignment="1" applyProtection="1">
      <alignment horizontal="left"/>
      <protection locked="0"/>
    </xf>
    <xf numFmtId="0" fontId="11" fillId="0" borderId="0" xfId="0" applyFont="1" applyAlignment="1">
      <alignment horizontal="left"/>
    </xf>
    <xf numFmtId="0" fontId="11" fillId="34" borderId="20" xfId="0" applyFont="1" applyFill="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1" fillId="34" borderId="16" xfId="0" applyFont="1" applyFill="1" applyBorder="1" applyAlignment="1" applyProtection="1">
      <alignment horizontal="center"/>
      <protection locked="0"/>
    </xf>
    <xf numFmtId="0" fontId="11" fillId="34" borderId="15" xfId="0" applyFont="1" applyFill="1" applyBorder="1" applyAlignment="1" applyProtection="1">
      <alignment horizontal="center"/>
      <protection locked="0"/>
    </xf>
    <xf numFmtId="0" fontId="10" fillId="0" borderId="0" xfId="0" applyFont="1" applyAlignment="1">
      <alignment horizontal="left" vertical="center"/>
    </xf>
    <xf numFmtId="0" fontId="33" fillId="0" borderId="0" xfId="0" applyFont="1" applyAlignment="1">
      <alignment horizontal="left"/>
    </xf>
    <xf numFmtId="0" fontId="11" fillId="0" borderId="0" xfId="0" applyFont="1" applyAlignment="1">
      <alignment horizontal="center"/>
    </xf>
    <xf numFmtId="0" fontId="11" fillId="34" borderId="19"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0" borderId="0" xfId="0" applyFont="1" applyAlignment="1">
      <alignment horizontal="right"/>
    </xf>
    <xf numFmtId="0" fontId="10" fillId="34" borderId="19"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10" fillId="34" borderId="15" xfId="0" applyFont="1" applyFill="1" applyBorder="1" applyAlignment="1" applyProtection="1">
      <alignment horizontal="left"/>
      <protection locked="0"/>
    </xf>
    <xf numFmtId="0" fontId="9" fillId="0" borderId="12" xfId="0" applyFont="1" applyBorder="1" applyAlignment="1">
      <alignment horizontal="center"/>
    </xf>
    <xf numFmtId="0" fontId="11" fillId="0" borderId="12" xfId="0" applyFont="1" applyBorder="1" applyAlignment="1">
      <alignment horizontal="left"/>
    </xf>
    <xf numFmtId="0" fontId="2" fillId="0" borderId="17" xfId="0" applyFont="1" applyBorder="1" applyAlignment="1">
      <alignment horizontal="center" vertical="top" wrapText="1"/>
    </xf>
    <xf numFmtId="0" fontId="20" fillId="0" borderId="16" xfId="0" applyFont="1" applyBorder="1" applyAlignment="1">
      <alignment horizontal="center" wrapText="1"/>
    </xf>
    <xf numFmtId="0" fontId="4" fillId="0" borderId="0" xfId="0" applyFont="1" applyAlignment="1">
      <alignment horizontal="left" wrapText="1"/>
    </xf>
    <xf numFmtId="0" fontId="21" fillId="0" borderId="16" xfId="0" applyFont="1" applyBorder="1" applyAlignment="1" applyProtection="1">
      <alignment horizontal="left" vertical="center" wrapText="1"/>
      <protection locked="0"/>
    </xf>
    <xf numFmtId="0" fontId="10" fillId="0" borderId="0" xfId="0" applyFont="1" applyAlignment="1">
      <alignment horizontal="right"/>
    </xf>
    <xf numFmtId="0" fontId="10" fillId="0" borderId="0" xfId="0" applyFont="1" applyAlignment="1">
      <alignment horizontal="center"/>
    </xf>
    <xf numFmtId="0" fontId="3" fillId="0" borderId="17" xfId="0" applyFont="1" applyBorder="1" applyAlignment="1">
      <alignment horizontal="center" vertical="center" wrapText="1"/>
    </xf>
    <xf numFmtId="0" fontId="3" fillId="0" borderId="17" xfId="0" applyFont="1" applyBorder="1" applyAlignment="1">
      <alignment horizontal="center" vertical="top" wrapText="1"/>
    </xf>
    <xf numFmtId="0" fontId="4" fillId="0" borderId="0" xfId="0" applyFont="1" applyAlignment="1">
      <alignment horizontal="left" wrapText="1"/>
    </xf>
    <xf numFmtId="0" fontId="21" fillId="0" borderId="16" xfId="0" applyFont="1" applyBorder="1" applyAlignment="1">
      <alignment horizontal="center" wrapText="1"/>
    </xf>
    <xf numFmtId="0" fontId="12" fillId="0" borderId="11"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4" fillId="0" borderId="0" xfId="0" applyFont="1" applyBorder="1" applyAlignment="1">
      <alignment horizontal="left" vertical="top" wrapText="1"/>
    </xf>
    <xf numFmtId="0" fontId="9" fillId="33" borderId="12" xfId="0" applyFont="1" applyFill="1" applyBorder="1" applyAlignment="1">
      <alignment horizontal="center"/>
    </xf>
    <xf numFmtId="0" fontId="2" fillId="0" borderId="0" xfId="0" applyFont="1" applyAlignment="1">
      <alignment horizontal="left" vertical="top" wrapText="1"/>
    </xf>
    <xf numFmtId="0" fontId="21" fillId="0" borderId="12" xfId="0" applyFont="1" applyBorder="1" applyAlignment="1">
      <alignment horizontal="center"/>
    </xf>
    <xf numFmtId="0" fontId="10" fillId="0" borderId="0" xfId="0" applyFont="1" applyAlignment="1">
      <alignment horizontal="center"/>
    </xf>
    <xf numFmtId="0" fontId="4" fillId="0" borderId="0" xfId="0" applyFont="1" applyAlignment="1">
      <alignment horizontal="left" wrapText="1"/>
    </xf>
    <xf numFmtId="0" fontId="20" fillId="0" borderId="12" xfId="0" applyFont="1" applyBorder="1" applyAlignment="1">
      <alignment horizontal="center" wrapText="1"/>
    </xf>
    <xf numFmtId="0" fontId="20" fillId="0" borderId="16" xfId="0" applyFont="1" applyBorder="1" applyAlignment="1">
      <alignment horizontal="center" vertical="top" wrapText="1"/>
    </xf>
    <xf numFmtId="0" fontId="21" fillId="0" borderId="12" xfId="0" applyFont="1" applyBorder="1" applyAlignment="1">
      <alignment horizontal="left" wrapText="1"/>
    </xf>
    <xf numFmtId="0" fontId="2" fillId="0" borderId="0" xfId="0" applyFont="1" applyAlignment="1">
      <alignment horizontal="left" vertical="top" wrapText="1"/>
    </xf>
    <xf numFmtId="0" fontId="8" fillId="0" borderId="10" xfId="0" applyFont="1" applyBorder="1" applyAlignment="1">
      <alignment horizontal="center" wrapText="1"/>
    </xf>
    <xf numFmtId="0" fontId="2" fillId="0" borderId="17" xfId="0" applyFont="1" applyBorder="1" applyAlignment="1">
      <alignment horizontal="center" vertical="center" wrapText="1"/>
    </xf>
    <xf numFmtId="49" fontId="11" fillId="0" borderId="12" xfId="0" applyNumberFormat="1" applyFont="1" applyBorder="1" applyAlignment="1">
      <alignment horizontal="left" vertical="center" wrapText="1"/>
    </xf>
    <xf numFmtId="0" fontId="17" fillId="0" borderId="17" xfId="0" applyFont="1" applyBorder="1" applyAlignment="1">
      <alignment horizontal="center" vertical="center" wrapText="1"/>
    </xf>
    <xf numFmtId="49" fontId="4" fillId="38" borderId="16" xfId="0" applyNumberFormat="1" applyFont="1" applyFill="1" applyBorder="1" applyAlignment="1" applyProtection="1">
      <alignment horizontal="center" vertical="center" wrapText="1"/>
      <protection locked="0"/>
    </xf>
    <xf numFmtId="49" fontId="4" fillId="38" borderId="16" xfId="0" applyNumberFormat="1" applyFont="1" applyFill="1" applyBorder="1" applyAlignment="1" applyProtection="1">
      <alignment horizontal="center" vertical="center" wrapText="1"/>
      <protection locked="0"/>
    </xf>
    <xf numFmtId="1" fontId="4" fillId="33" borderId="16" xfId="0" applyNumberFormat="1" applyFont="1" applyFill="1" applyBorder="1" applyAlignment="1" applyProtection="1">
      <alignment horizontal="center" vertical="top" wrapText="1"/>
      <protection/>
    </xf>
    <xf numFmtId="49" fontId="4" fillId="38" borderId="16" xfId="0" applyNumberFormat="1" applyFont="1" applyFill="1" applyBorder="1" applyAlignment="1" applyProtection="1">
      <alignment horizontal="center" wrapText="1"/>
      <protection locked="0"/>
    </xf>
    <xf numFmtId="1" fontId="4" fillId="33" borderId="16" xfId="0" applyNumberFormat="1" applyFont="1" applyFill="1" applyBorder="1" applyAlignment="1" applyProtection="1">
      <alignment horizontal="center" wrapText="1"/>
      <protection/>
    </xf>
    <xf numFmtId="0" fontId="21" fillId="0" borderId="16" xfId="0" applyFont="1" applyBorder="1" applyAlignment="1">
      <alignment horizontal="left" wrapText="1"/>
    </xf>
    <xf numFmtId="0" fontId="21" fillId="0" borderId="16" xfId="0" applyFont="1" applyBorder="1" applyAlignment="1" applyProtection="1">
      <alignment horizontal="center" vertical="center" wrapText="1"/>
      <protection locked="0"/>
    </xf>
    <xf numFmtId="0" fontId="3" fillId="0" borderId="12" xfId="0" applyFont="1" applyBorder="1" applyAlignment="1">
      <alignment horizontal="center"/>
    </xf>
    <xf numFmtId="0" fontId="3" fillId="0" borderId="0" xfId="0" applyFont="1" applyAlignment="1">
      <alignment horizontal="left"/>
    </xf>
    <xf numFmtId="0" fontId="8" fillId="0" borderId="10" xfId="0" applyFont="1" applyBorder="1" applyAlignment="1">
      <alignment horizontal="center" vertical="center" wrapText="1"/>
    </xf>
    <xf numFmtId="0" fontId="3" fillId="0" borderId="12" xfId="0" applyFont="1" applyBorder="1" applyAlignment="1">
      <alignment horizontal="left"/>
    </xf>
    <xf numFmtId="0" fontId="20" fillId="0" borderId="16" xfId="0" applyFont="1" applyBorder="1" applyAlignment="1">
      <alignment wrapText="1"/>
    </xf>
    <xf numFmtId="0" fontId="3" fillId="0" borderId="0" xfId="0" applyFont="1" applyAlignment="1">
      <alignment horizontal="center"/>
    </xf>
    <xf numFmtId="0" fontId="20" fillId="0" borderId="16" xfId="0" applyFont="1" applyBorder="1" applyAlignment="1" applyProtection="1">
      <alignment vertical="center" wrapText="1"/>
      <protection locked="0"/>
    </xf>
    <xf numFmtId="0" fontId="20" fillId="0" borderId="12" xfId="0" applyFont="1" applyBorder="1" applyAlignment="1">
      <alignment wrapText="1"/>
    </xf>
    <xf numFmtId="0" fontId="20" fillId="0" borderId="16" xfId="0" applyFont="1" applyBorder="1" applyAlignment="1">
      <alignment horizontal="left" vertical="top" wrapText="1"/>
    </xf>
    <xf numFmtId="0" fontId="4" fillId="0" borderId="0" xfId="0" applyFont="1" applyAlignment="1">
      <alignment horizontal="left" vertical="top" wrapText="1"/>
    </xf>
    <xf numFmtId="0" fontId="17" fillId="0" borderId="17"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467975"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zoomScalePageLayoutView="0" workbookViewId="0" topLeftCell="A4">
      <selection activeCell="F20" sqref="F20"/>
    </sheetView>
  </sheetViews>
  <sheetFormatPr defaultColWidth="9.140625" defaultRowHeight="15"/>
  <cols>
    <col min="1" max="1" width="15.00390625" style="36" customWidth="1"/>
    <col min="2" max="2" width="15.421875" style="36" customWidth="1"/>
    <col min="3" max="3" width="13.28125" style="36" customWidth="1"/>
    <col min="4"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136</v>
      </c>
    </row>
    <row r="2" ht="15" hidden="1"/>
    <row r="3" spans="1:16" ht="15">
      <c r="A3" s="36" t="s">
        <v>108</v>
      </c>
      <c r="B3" s="253" t="s">
        <v>203</v>
      </c>
      <c r="C3" s="254"/>
      <c r="D3" s="254"/>
      <c r="E3" s="254"/>
      <c r="F3" s="254"/>
      <c r="G3" s="254"/>
      <c r="H3" s="254"/>
      <c r="I3" s="254"/>
      <c r="J3" s="254"/>
      <c r="K3" s="254"/>
      <c r="L3" s="254"/>
      <c r="M3" s="254"/>
      <c r="N3" s="254"/>
      <c r="O3" s="254"/>
      <c r="P3" s="255"/>
    </row>
    <row r="4" spans="1:15" ht="15">
      <c r="A4" s="260" t="s">
        <v>53</v>
      </c>
      <c r="B4" s="260"/>
      <c r="C4" s="260"/>
      <c r="D4" s="261" t="s">
        <v>197</v>
      </c>
      <c r="E4" s="262"/>
      <c r="F4" s="262"/>
      <c r="G4" s="263"/>
      <c r="H4" s="263"/>
      <c r="I4" s="263"/>
      <c r="J4" s="263"/>
      <c r="K4" s="263"/>
      <c r="L4" s="263"/>
      <c r="M4" s="263"/>
      <c r="N4" s="264"/>
      <c r="O4" s="36" t="s">
        <v>54</v>
      </c>
    </row>
    <row r="5" spans="1:7" ht="15">
      <c r="A5" s="36" t="s">
        <v>70</v>
      </c>
      <c r="B5" s="268" t="s">
        <v>0</v>
      </c>
      <c r="C5" s="263"/>
      <c r="D5" s="263"/>
      <c r="E5" s="263"/>
      <c r="F5" s="264"/>
      <c r="G5" s="36" t="s">
        <v>69</v>
      </c>
    </row>
    <row r="6" ht="0.75" customHeight="1"/>
    <row r="7" spans="1:12" ht="15">
      <c r="A7" s="36" t="s">
        <v>49</v>
      </c>
      <c r="F7" s="130">
        <v>2</v>
      </c>
      <c r="L7" s="131" t="s">
        <v>50</v>
      </c>
    </row>
    <row r="8" ht="15" hidden="1">
      <c r="L8" s="131" t="s">
        <v>51</v>
      </c>
    </row>
    <row r="9" spans="1:9" ht="15.75" customHeight="1">
      <c r="A9" s="69" t="s">
        <v>117</v>
      </c>
      <c r="H9" s="132"/>
      <c r="I9" s="36" t="s">
        <v>119</v>
      </c>
    </row>
    <row r="10" spans="1:17" ht="15.75" customHeight="1">
      <c r="A10" s="69" t="s">
        <v>118</v>
      </c>
      <c r="H10" s="133" t="s">
        <v>201</v>
      </c>
      <c r="I10" s="264" t="s">
        <v>105</v>
      </c>
      <c r="J10" s="269"/>
      <c r="K10" s="269"/>
      <c r="L10" s="269"/>
      <c r="M10" s="269"/>
      <c r="N10" s="269"/>
      <c r="O10" s="269"/>
      <c r="Q10" s="36" t="s">
        <v>125</v>
      </c>
    </row>
    <row r="11" spans="1:2" ht="19.5" customHeight="1">
      <c r="A11" s="265" t="s">
        <v>48</v>
      </c>
      <c r="B11" s="265"/>
    </row>
    <row r="12" spans="1:2" ht="15">
      <c r="A12" s="267" t="s">
        <v>138</v>
      </c>
      <c r="B12" s="267"/>
    </row>
    <row r="13" spans="1:2" ht="15">
      <c r="A13" s="63" t="s">
        <v>109</v>
      </c>
      <c r="B13" s="32" t="s">
        <v>198</v>
      </c>
    </row>
    <row r="14" spans="1:16" ht="15">
      <c r="A14" s="63" t="s">
        <v>71</v>
      </c>
      <c r="B14" s="134">
        <v>4622700000</v>
      </c>
      <c r="P14" s="135"/>
    </row>
    <row r="15" spans="1:16" ht="17.25" customHeight="1">
      <c r="A15" s="63" t="s">
        <v>110</v>
      </c>
      <c r="B15" s="134">
        <v>410</v>
      </c>
      <c r="D15" s="136" t="s">
        <v>202</v>
      </c>
      <c r="E15" s="137"/>
      <c r="F15" s="137"/>
      <c r="G15" s="137"/>
      <c r="H15" s="137"/>
      <c r="I15" s="137"/>
      <c r="P15" s="135"/>
    </row>
    <row r="16" spans="1:16" ht="17.25" customHeight="1">
      <c r="A16" s="36" t="s">
        <v>120</v>
      </c>
      <c r="B16" s="138"/>
      <c r="D16" s="89"/>
      <c r="P16" s="135"/>
    </row>
    <row r="17" spans="1:16" ht="17.25" customHeight="1">
      <c r="A17" s="36" t="s">
        <v>120</v>
      </c>
      <c r="B17" s="139" t="s">
        <v>207</v>
      </c>
      <c r="C17" s="106" t="s">
        <v>208</v>
      </c>
      <c r="P17" s="140"/>
    </row>
    <row r="18" spans="1:6" ht="17.25" customHeight="1">
      <c r="A18" s="36" t="s">
        <v>121</v>
      </c>
      <c r="B18" s="129" t="s">
        <v>206</v>
      </c>
      <c r="C18" s="106" t="s">
        <v>209</v>
      </c>
      <c r="D18" s="36">
        <f>IF(B18="1 квітня",1,IF(B18="1 липня",2,IF(B18="1 жовтня",3,0)))</f>
        <v>0</v>
      </c>
      <c r="E18" s="250" t="s">
        <v>211</v>
      </c>
      <c r="F18" s="166">
        <v>18</v>
      </c>
    </row>
    <row r="19" spans="1:5" ht="17.25" customHeight="1">
      <c r="A19" s="36" t="s">
        <v>137</v>
      </c>
      <c r="C19" s="256" t="s">
        <v>210</v>
      </c>
      <c r="D19" s="256"/>
      <c r="E19" s="256"/>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149</v>
      </c>
      <c r="C23" s="36" t="s">
        <v>45</v>
      </c>
      <c r="D23" s="118"/>
      <c r="E23" s="118"/>
    </row>
    <row r="24" spans="1:5" ht="15.75">
      <c r="A24" s="125" t="s">
        <v>46</v>
      </c>
      <c r="B24" s="124" t="s">
        <v>102</v>
      </c>
      <c r="C24" s="36" t="s">
        <v>47</v>
      </c>
      <c r="D24" s="118"/>
      <c r="E24" s="118"/>
    </row>
    <row r="25" ht="6.75" customHeight="1"/>
    <row r="26" spans="1:8" ht="15">
      <c r="A26" s="36" t="s">
        <v>134</v>
      </c>
      <c r="F26" s="257" t="s">
        <v>103</v>
      </c>
      <c r="G26" s="258"/>
      <c r="H26" s="259"/>
    </row>
    <row r="27" ht="6.75" customHeight="1" hidden="1"/>
    <row r="28" spans="1:8" ht="15">
      <c r="A28" s="36" t="s">
        <v>135</v>
      </c>
      <c r="F28" s="257" t="s">
        <v>104</v>
      </c>
      <c r="G28" s="258"/>
      <c r="H28" s="259"/>
    </row>
    <row r="29" spans="6:8" ht="6.75" customHeight="1">
      <c r="F29" s="118"/>
      <c r="G29" s="118"/>
      <c r="H29" s="118"/>
    </row>
    <row r="30" spans="1:8" ht="15">
      <c r="A30" s="270" t="s">
        <v>126</v>
      </c>
      <c r="B30" s="270"/>
      <c r="C30" s="270"/>
      <c r="D30" s="270"/>
      <c r="E30" s="270"/>
      <c r="F30" s="271" t="s">
        <v>199</v>
      </c>
      <c r="G30" s="272"/>
      <c r="H30" s="273"/>
    </row>
    <row r="31" spans="1:8" ht="15">
      <c r="A31" s="270" t="s">
        <v>127</v>
      </c>
      <c r="B31" s="270"/>
      <c r="C31" s="270"/>
      <c r="D31" s="270"/>
      <c r="E31" s="270"/>
      <c r="F31" s="271" t="s">
        <v>35</v>
      </c>
      <c r="G31" s="272"/>
      <c r="H31" s="273"/>
    </row>
    <row r="32" ht="8.25" customHeight="1"/>
    <row r="33" ht="15" hidden="1"/>
    <row r="34" ht="15" hidden="1"/>
    <row r="35" s="120" customFormat="1" ht="24" customHeight="1">
      <c r="A35" s="119" t="s">
        <v>150</v>
      </c>
    </row>
    <row r="36" s="121" customFormat="1" ht="22.5">
      <c r="A36" s="117" t="s">
        <v>151</v>
      </c>
    </row>
    <row r="37" ht="20.25">
      <c r="A37" s="121" t="s">
        <v>152</v>
      </c>
    </row>
    <row r="38" spans="1:14" ht="22.5">
      <c r="A38" s="266" t="s">
        <v>52</v>
      </c>
      <c r="B38" s="266"/>
      <c r="C38" s="266"/>
      <c r="D38" s="266"/>
      <c r="E38" s="266"/>
      <c r="F38" s="266"/>
      <c r="G38" s="266"/>
      <c r="H38" s="266"/>
      <c r="I38" s="266"/>
      <c r="J38" s="266"/>
      <c r="K38" s="266"/>
      <c r="L38" s="266"/>
      <c r="M38" s="266"/>
      <c r="N38" s="266"/>
    </row>
    <row r="39" ht="15">
      <c r="A39" s="36" t="s">
        <v>1</v>
      </c>
    </row>
    <row r="40" ht="15">
      <c r="A40"/>
    </row>
  </sheetData>
  <sheetProtection selectLockedCells="1"/>
  <mergeCells count="15">
    <mergeCell ref="A38:N38"/>
    <mergeCell ref="F28:H28"/>
    <mergeCell ref="A12:B12"/>
    <mergeCell ref="B5:F5"/>
    <mergeCell ref="I10:O10"/>
    <mergeCell ref="A30:E30"/>
    <mergeCell ref="F30:H30"/>
    <mergeCell ref="A31:E31"/>
    <mergeCell ref="F31:H31"/>
    <mergeCell ref="B3:P3"/>
    <mergeCell ref="C19:E19"/>
    <mergeCell ref="F26:H26"/>
    <mergeCell ref="A4:C4"/>
    <mergeCell ref="D4:N4"/>
    <mergeCell ref="A11:B1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tabSelected="1" zoomScalePageLayoutView="0" workbookViewId="0" topLeftCell="A4">
      <selection activeCell="H35" sqref="H35"/>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90" t="s">
        <v>200</v>
      </c>
      <c r="H1" s="290"/>
      <c r="I1" s="290"/>
      <c r="J1" s="290"/>
      <c r="K1" s="14"/>
    </row>
    <row r="2" spans="7:11" s="1" customFormat="1" ht="36.75" customHeight="1">
      <c r="G2" s="290"/>
      <c r="H2" s="290"/>
      <c r="I2" s="290"/>
      <c r="J2" s="290"/>
      <c r="K2" s="14"/>
    </row>
    <row r="3" spans="7:11" s="1" customFormat="1" ht="0.75" customHeight="1">
      <c r="G3" s="290"/>
      <c r="H3" s="290"/>
      <c r="I3" s="290"/>
      <c r="J3" s="290"/>
      <c r="K3" s="14"/>
    </row>
    <row r="4" spans="1:14" s="1" customFormat="1" ht="15">
      <c r="A4" s="292" t="s">
        <v>106</v>
      </c>
      <c r="B4" s="292"/>
      <c r="C4" s="292"/>
      <c r="D4" s="292"/>
      <c r="E4" s="292"/>
      <c r="F4" s="292"/>
      <c r="G4" s="292"/>
      <c r="H4" s="292"/>
      <c r="I4" s="292"/>
      <c r="J4" s="292"/>
      <c r="K4" s="13"/>
      <c r="L4" s="13"/>
      <c r="M4" s="13"/>
      <c r="N4" s="13"/>
    </row>
    <row r="5" spans="1:14" s="1" customFormat="1" ht="15">
      <c r="A5" s="280" t="str">
        <f>IF('[1]ЗАПОЛНИТЬ'!$F$7=1,CONCATENATE('[1]шапки'!A2),CONCATENATE('[1]шапки'!A2,'[1]шапки'!C2))</f>
        <v>про надходження та використання коштів загального фонду (форма      №2д,</v>
      </c>
      <c r="B5" s="280"/>
      <c r="C5" s="280"/>
      <c r="D5" s="280"/>
      <c r="E5" s="280"/>
      <c r="F5" s="280"/>
      <c r="G5" s="34" t="str">
        <f>IF('[1]ЗАПОЛНИТЬ'!$F$7=1,'[1]шапки'!C2,'[1]шапки'!D2)</f>
        <v>      №2м)</v>
      </c>
      <c r="H5" s="33">
        <f>IF(ЗАПОЛНИТЬ!$F$7=1,#REF!,"")</f>
      </c>
      <c r="I5" s="13"/>
      <c r="J5" s="13"/>
      <c r="K5" s="13"/>
      <c r="L5" s="13"/>
      <c r="M5" s="13"/>
      <c r="N5" s="13"/>
    </row>
    <row r="6" spans="1:10" s="1" customFormat="1" ht="15">
      <c r="A6" s="281" t="str">
        <f>CONCATENATE("за ",ЗАПОЛНИТЬ!$B$17," ",ЗАПОЛНИТЬ!$C$17)</f>
        <v>за рік  2019 р.</v>
      </c>
      <c r="B6" s="281"/>
      <c r="C6" s="281"/>
      <c r="D6" s="281"/>
      <c r="E6" s="281"/>
      <c r="F6" s="281"/>
      <c r="G6" s="281"/>
      <c r="H6" s="281"/>
      <c r="I6" s="281"/>
      <c r="J6" s="281"/>
    </row>
    <row r="7" s="2" customFormat="1" ht="9" customHeight="1">
      <c r="J7" s="95" t="s">
        <v>107</v>
      </c>
    </row>
    <row r="8" s="2" customFormat="1" ht="6.75" customHeight="1" hidden="1">
      <c r="J8" s="64"/>
    </row>
    <row r="9" spans="1:12" s="2" customFormat="1" ht="12">
      <c r="A9" s="27" t="s">
        <v>108</v>
      </c>
      <c r="B9" s="294" t="str">
        <f>ЗАПОЛНИТЬ!B3</f>
        <v>Відділ освіти Жовківської РДА (Зарудцівська ЗОШ І-ІІ ст.)</v>
      </c>
      <c r="C9" s="294"/>
      <c r="D9" s="294"/>
      <c r="E9" s="294"/>
      <c r="F9" s="294"/>
      <c r="G9" s="294"/>
      <c r="H9" s="29" t="s">
        <v>109</v>
      </c>
      <c r="J9" s="28" t="str">
        <f>ЗАПОЛНИТЬ!B13</f>
        <v>39013038</v>
      </c>
      <c r="K9" s="15"/>
      <c r="L9" s="4"/>
    </row>
    <row r="10" spans="1:12" s="2" customFormat="1" ht="11.25" customHeight="1">
      <c r="A10" s="5" t="s">
        <v>70</v>
      </c>
      <c r="B10" s="295" t="str">
        <f>ЗАПОЛНИТЬ!B5</f>
        <v>800300, Львівська обл., м.Жовква , вул.Є.Коновальця,4</v>
      </c>
      <c r="C10" s="295"/>
      <c r="D10" s="295"/>
      <c r="E10" s="295"/>
      <c r="F10" s="295"/>
      <c r="G10" s="295"/>
      <c r="H10" s="2" t="s">
        <v>71</v>
      </c>
      <c r="J10" s="3">
        <f>ЗАПОЛНИТЬ!B14</f>
        <v>4622700000</v>
      </c>
      <c r="K10" s="15"/>
      <c r="L10" s="5"/>
    </row>
    <row r="11" spans="1:12" s="2" customFormat="1" ht="11.25" customHeight="1">
      <c r="A11" s="68" t="s">
        <v>111</v>
      </c>
      <c r="B11" s="277" t="str">
        <f>ЗАПОЛНИТЬ!D15</f>
        <v>Орган державної влади</v>
      </c>
      <c r="C11" s="277"/>
      <c r="D11" s="277"/>
      <c r="E11" s="277"/>
      <c r="F11" s="277"/>
      <c r="G11" s="277"/>
      <c r="H11" s="63" t="s">
        <v>110</v>
      </c>
      <c r="J11" s="3">
        <f>ЗАПОЛНИТЬ!B15</f>
        <v>410</v>
      </c>
      <c r="K11" s="15"/>
      <c r="L11" s="5"/>
    </row>
    <row r="12" spans="1:12" s="2" customFormat="1" ht="12" customHeight="1">
      <c r="A12" s="278" t="s">
        <v>72</v>
      </c>
      <c r="B12" s="278"/>
      <c r="C12" s="278"/>
      <c r="D12" s="115">
        <f>ЗАПОЛНИТЬ!H9</f>
        <v>0</v>
      </c>
      <c r="E12" s="285">
        <f>IF(D12&gt;0,VLOOKUP(D12,#REF!,2,FALSE),"")</f>
      </c>
      <c r="F12" s="285"/>
      <c r="G12" s="285"/>
      <c r="H12" s="285"/>
      <c r="K12" s="16"/>
      <c r="L12" s="4"/>
    </row>
    <row r="13" spans="1:12" s="2" customFormat="1" ht="11.25">
      <c r="A13" s="278" t="s">
        <v>73</v>
      </c>
      <c r="B13" s="278"/>
      <c r="C13" s="278"/>
      <c r="D13" s="114"/>
      <c r="E13" s="291">
        <f>IF(D13&gt;0,VLOOKUP(D13,#REF!,2,FALSE),"")</f>
      </c>
      <c r="F13" s="291"/>
      <c r="G13" s="291"/>
      <c r="H13" s="291"/>
      <c r="I13" s="291"/>
      <c r="J13" s="291"/>
      <c r="K13" s="15"/>
      <c r="L13" s="4"/>
    </row>
    <row r="14" spans="1:12" s="2" customFormat="1" ht="11.25">
      <c r="A14" s="284" t="s">
        <v>153</v>
      </c>
      <c r="B14" s="284"/>
      <c r="C14" s="284"/>
      <c r="D14" s="70" t="str">
        <f>ЗАПОЛНИТЬ!H10</f>
        <v>6</v>
      </c>
      <c r="E14" s="296" t="str">
        <f>ЗАПОЛНИТЬ!I10</f>
        <v>Орган з питань освіти і науки</v>
      </c>
      <c r="F14" s="296"/>
      <c r="G14" s="296"/>
      <c r="H14" s="296"/>
      <c r="I14" s="296"/>
      <c r="J14" s="296"/>
      <c r="K14" s="17"/>
      <c r="L14" s="6"/>
    </row>
    <row r="15" spans="1:12" s="2" customFormat="1" ht="33.75" customHeight="1">
      <c r="A15" s="293" t="s">
        <v>191</v>
      </c>
      <c r="B15" s="284"/>
      <c r="C15" s="284"/>
      <c r="D15" s="251" t="s">
        <v>204</v>
      </c>
      <c r="E15" s="279" t="s">
        <v>205</v>
      </c>
      <c r="F15" s="279"/>
      <c r="G15" s="279"/>
      <c r="H15" s="279"/>
      <c r="I15" s="279"/>
      <c r="J15" s="279"/>
      <c r="K15" s="17"/>
      <c r="L15" s="6"/>
    </row>
    <row r="16" s="2" customFormat="1" ht="11.25">
      <c r="A16" s="65" t="s">
        <v>193</v>
      </c>
    </row>
    <row r="17" s="2" customFormat="1" ht="11.25">
      <c r="A17" s="7" t="s">
        <v>132</v>
      </c>
    </row>
    <row r="18" spans="1:12" s="2" customFormat="1" ht="3" customHeight="1" thickBot="1">
      <c r="A18" s="288"/>
      <c r="B18" s="288"/>
      <c r="C18" s="288"/>
      <c r="D18" s="288"/>
      <c r="E18" s="288"/>
      <c r="F18" s="288"/>
      <c r="G18" s="288"/>
      <c r="H18" s="288"/>
      <c r="I18" s="288"/>
      <c r="J18" s="288"/>
      <c r="K18" s="288"/>
      <c r="L18" s="288"/>
    </row>
    <row r="19" spans="1:10" s="2" customFormat="1" ht="11.25" customHeight="1" thickBot="1" thickTop="1">
      <c r="A19" s="282" t="s">
        <v>74</v>
      </c>
      <c r="B19" s="283" t="s">
        <v>116</v>
      </c>
      <c r="C19" s="282" t="s">
        <v>76</v>
      </c>
      <c r="D19" s="283" t="s">
        <v>114</v>
      </c>
      <c r="E19" s="283" t="s">
        <v>5</v>
      </c>
      <c r="F19" s="276" t="s">
        <v>115</v>
      </c>
      <c r="G19" s="276" t="s">
        <v>113</v>
      </c>
      <c r="H19" s="276" t="s">
        <v>129</v>
      </c>
      <c r="I19" s="276" t="s">
        <v>130</v>
      </c>
      <c r="J19" s="283" t="s">
        <v>112</v>
      </c>
    </row>
    <row r="20" spans="1:10" s="2" customFormat="1" ht="12.75" thickBot="1" thickTop="1">
      <c r="A20" s="282"/>
      <c r="B20" s="283"/>
      <c r="C20" s="282"/>
      <c r="D20" s="283"/>
      <c r="E20" s="283"/>
      <c r="F20" s="276"/>
      <c r="G20" s="276"/>
      <c r="H20" s="276"/>
      <c r="I20" s="276"/>
      <c r="J20" s="283"/>
    </row>
    <row r="21" spans="1:10" s="2" customFormat="1" ht="12.75" thickBot="1" thickTop="1">
      <c r="A21" s="282"/>
      <c r="B21" s="283"/>
      <c r="C21" s="282"/>
      <c r="D21" s="283"/>
      <c r="E21" s="283"/>
      <c r="F21" s="276"/>
      <c r="G21" s="276"/>
      <c r="H21" s="276"/>
      <c r="I21" s="276"/>
      <c r="J21" s="283"/>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154</v>
      </c>
      <c r="B23" s="177" t="s">
        <v>78</v>
      </c>
      <c r="C23" s="178" t="s">
        <v>25</v>
      </c>
      <c r="D23" s="122">
        <f>D24+D59+D79+D84+D87</f>
        <v>1947607</v>
      </c>
      <c r="E23" s="122">
        <f>E26+E29+E32+E33+E37+E45+E46+E86+E54</f>
        <v>1800592</v>
      </c>
      <c r="F23" s="122">
        <f>F24+F59+F79+F84+F87</f>
        <v>0</v>
      </c>
      <c r="G23" s="122">
        <f>G24+G59+G79+G84+G87</f>
        <v>1796750.64</v>
      </c>
      <c r="H23" s="122">
        <f>H24+H59+H79+H84+H87</f>
        <v>1796750.64</v>
      </c>
      <c r="I23" s="122">
        <f>I24+I59+I79+I84+I87</f>
        <v>0</v>
      </c>
      <c r="J23" s="122">
        <f>F23+G23-H23</f>
        <v>0</v>
      </c>
    </row>
    <row r="24" spans="1:10" s="2" customFormat="1" ht="23.25" thickBot="1" thickTop="1">
      <c r="A24" s="142" t="s">
        <v>155</v>
      </c>
      <c r="B24" s="177">
        <v>2000</v>
      </c>
      <c r="C24" s="178" t="s">
        <v>26</v>
      </c>
      <c r="D24" s="122">
        <f aca="true" t="shared" si="0" ref="D24:I24">D25+D30+D47+D50+D54+D58</f>
        <v>1947607</v>
      </c>
      <c r="E24" s="122">
        <v>0</v>
      </c>
      <c r="F24" s="122">
        <f t="shared" si="0"/>
        <v>0</v>
      </c>
      <c r="G24" s="122">
        <f t="shared" si="0"/>
        <v>1796750.64</v>
      </c>
      <c r="H24" s="122">
        <f t="shared" si="0"/>
        <v>1796750.64</v>
      </c>
      <c r="I24" s="122">
        <f t="shared" si="0"/>
        <v>0</v>
      </c>
      <c r="J24" s="122">
        <f aca="true" t="shared" si="1" ref="J24:J87">F24+G24-H24</f>
        <v>0</v>
      </c>
    </row>
    <row r="25" spans="1:10" s="2" customFormat="1" ht="12.75" thickBot="1" thickTop="1">
      <c r="A25" s="143" t="s">
        <v>156</v>
      </c>
      <c r="B25" s="177">
        <v>2100</v>
      </c>
      <c r="C25" s="178" t="s">
        <v>27</v>
      </c>
      <c r="D25" s="122">
        <f>D26+D29</f>
        <v>1840800</v>
      </c>
      <c r="E25" s="122">
        <v>0</v>
      </c>
      <c r="F25" s="122">
        <f>F26+F29</f>
        <v>0</v>
      </c>
      <c r="G25" s="122">
        <f>G26+G29</f>
        <v>1697836.88</v>
      </c>
      <c r="H25" s="122">
        <f>H26+H29</f>
        <v>1697836.88</v>
      </c>
      <c r="I25" s="122">
        <f>I26+I29</f>
        <v>0</v>
      </c>
      <c r="J25" s="122">
        <f t="shared" si="1"/>
        <v>0</v>
      </c>
    </row>
    <row r="26" spans="1:10" s="2" customFormat="1" ht="12.75" thickBot="1" thickTop="1">
      <c r="A26" s="144" t="s">
        <v>157</v>
      </c>
      <c r="B26" s="179">
        <v>2110</v>
      </c>
      <c r="C26" s="180" t="s">
        <v>28</v>
      </c>
      <c r="D26" s="198">
        <f aca="true" t="shared" si="2" ref="D26:I26">SUM(D27:D28)</f>
        <v>1509000</v>
      </c>
      <c r="E26" s="199">
        <v>1401000</v>
      </c>
      <c r="F26" s="198">
        <f t="shared" si="2"/>
        <v>0</v>
      </c>
      <c r="G26" s="198">
        <f t="shared" si="2"/>
        <v>1400913.92</v>
      </c>
      <c r="H26" s="198">
        <f t="shared" si="2"/>
        <v>1400913.92</v>
      </c>
      <c r="I26" s="198">
        <f t="shared" si="2"/>
        <v>0</v>
      </c>
      <c r="J26" s="148">
        <f t="shared" si="1"/>
        <v>0</v>
      </c>
    </row>
    <row r="27" spans="1:10" s="2" customFormat="1" ht="12.75" thickBot="1" thickTop="1">
      <c r="A27" s="181" t="s">
        <v>80</v>
      </c>
      <c r="B27" s="182">
        <v>2111</v>
      </c>
      <c r="C27" s="183" t="s">
        <v>29</v>
      </c>
      <c r="D27" s="200">
        <v>1509000</v>
      </c>
      <c r="E27" s="201">
        <v>0</v>
      </c>
      <c r="F27" s="200">
        <v>0</v>
      </c>
      <c r="G27" s="200">
        <f>333465.72+531026.87+170498.05+365923.28</f>
        <v>1400913.92</v>
      </c>
      <c r="H27" s="200">
        <f>333465.72+531026.87+170498.05+365923.28</f>
        <v>1400913.92</v>
      </c>
      <c r="I27" s="200">
        <v>0</v>
      </c>
      <c r="J27" s="197">
        <f t="shared" si="1"/>
        <v>0</v>
      </c>
    </row>
    <row r="28" spans="1:10" s="2" customFormat="1" ht="12.75" thickBot="1" thickTop="1">
      <c r="A28" s="181" t="s">
        <v>158</v>
      </c>
      <c r="B28" s="182">
        <v>2112</v>
      </c>
      <c r="C28" s="183" t="s">
        <v>30</v>
      </c>
      <c r="D28" s="200">
        <v>0</v>
      </c>
      <c r="E28" s="201">
        <v>0</v>
      </c>
      <c r="F28" s="200">
        <v>0</v>
      </c>
      <c r="G28" s="200">
        <v>0</v>
      </c>
      <c r="H28" s="200">
        <v>0</v>
      </c>
      <c r="I28" s="200">
        <v>0</v>
      </c>
      <c r="J28" s="197">
        <f t="shared" si="1"/>
        <v>0</v>
      </c>
    </row>
    <row r="29" spans="1:10" s="2" customFormat="1" ht="12.75" thickBot="1" thickTop="1">
      <c r="A29" s="145" t="s">
        <v>159</v>
      </c>
      <c r="B29" s="179">
        <v>2120</v>
      </c>
      <c r="C29" s="180" t="s">
        <v>31</v>
      </c>
      <c r="D29" s="199">
        <v>331800</v>
      </c>
      <c r="E29" s="199">
        <v>297000</v>
      </c>
      <c r="F29" s="199">
        <v>0</v>
      </c>
      <c r="G29" s="199">
        <f>71739.94+110505.04+37247.77+77430.21</f>
        <v>296922.95999999996</v>
      </c>
      <c r="H29" s="199">
        <f>71739.94+110505.04+37247.77+77430.21</f>
        <v>296922.95999999996</v>
      </c>
      <c r="I29" s="199">
        <v>0</v>
      </c>
      <c r="J29" s="148">
        <f t="shared" si="1"/>
        <v>0</v>
      </c>
    </row>
    <row r="30" spans="1:10" s="2" customFormat="1" ht="11.25" customHeight="1" thickBot="1" thickTop="1">
      <c r="A30" s="184" t="s">
        <v>160</v>
      </c>
      <c r="B30" s="177">
        <v>2200</v>
      </c>
      <c r="C30" s="178" t="s">
        <v>32</v>
      </c>
      <c r="D30" s="202">
        <f>SUM(D31:D37)+D44</f>
        <v>106807</v>
      </c>
      <c r="E30" s="202">
        <v>0</v>
      </c>
      <c r="F30" s="202">
        <f>SUM(F31:F37)+F44</f>
        <v>0</v>
      </c>
      <c r="G30" s="202">
        <f>SUM(G31:G37)+G44</f>
        <v>98913.76000000001</v>
      </c>
      <c r="H30" s="202">
        <f>SUM(H31:H37)+H44</f>
        <v>98913.76000000001</v>
      </c>
      <c r="I30" s="202">
        <f>SUM(I31:I37)+I44</f>
        <v>0</v>
      </c>
      <c r="J30" s="122">
        <f t="shared" si="1"/>
        <v>0</v>
      </c>
    </row>
    <row r="31" spans="1:10" s="2" customFormat="1" ht="12" customHeight="1" thickBot="1" thickTop="1">
      <c r="A31" s="185" t="s">
        <v>161</v>
      </c>
      <c r="B31" s="179">
        <v>2210</v>
      </c>
      <c r="C31" s="180" t="s">
        <v>33</v>
      </c>
      <c r="D31" s="199">
        <v>45000</v>
      </c>
      <c r="E31" s="198">
        <v>0</v>
      </c>
      <c r="F31" s="199">
        <v>0</v>
      </c>
      <c r="G31" s="199">
        <f>1393+7496.99+15986.94+19551</f>
        <v>44427.93</v>
      </c>
      <c r="H31" s="199">
        <f>1393+7496.99+15986.94+19551</f>
        <v>44427.93</v>
      </c>
      <c r="I31" s="199">
        <v>0</v>
      </c>
      <c r="J31" s="148">
        <f t="shared" si="1"/>
        <v>0</v>
      </c>
    </row>
    <row r="32" spans="1:10" s="2" customFormat="1" ht="12.75" thickBot="1" thickTop="1">
      <c r="A32" s="185" t="s">
        <v>162</v>
      </c>
      <c r="B32" s="179">
        <v>2220</v>
      </c>
      <c r="C32" s="179">
        <v>100</v>
      </c>
      <c r="D32" s="199">
        <v>0</v>
      </c>
      <c r="E32" s="199">
        <v>0</v>
      </c>
      <c r="F32" s="199">
        <v>0</v>
      </c>
      <c r="G32" s="199">
        <v>0</v>
      </c>
      <c r="H32" s="199">
        <v>0</v>
      </c>
      <c r="I32" s="199">
        <v>0</v>
      </c>
      <c r="J32" s="148">
        <f t="shared" si="1"/>
        <v>0</v>
      </c>
    </row>
    <row r="33" spans="1:10" s="2" customFormat="1" ht="12.75" thickBot="1" thickTop="1">
      <c r="A33" s="185" t="s">
        <v>163</v>
      </c>
      <c r="B33" s="179">
        <v>2230</v>
      </c>
      <c r="C33" s="179">
        <v>110</v>
      </c>
      <c r="D33" s="199">
        <v>3600</v>
      </c>
      <c r="E33" s="199">
        <v>2700</v>
      </c>
      <c r="F33" s="199">
        <v>0</v>
      </c>
      <c r="G33" s="199">
        <v>2630.43</v>
      </c>
      <c r="H33" s="199">
        <v>2630.43</v>
      </c>
      <c r="I33" s="199">
        <v>0</v>
      </c>
      <c r="J33" s="148">
        <f t="shared" si="1"/>
        <v>0</v>
      </c>
    </row>
    <row r="34" spans="1:10" s="2" customFormat="1" ht="12.75" thickBot="1" thickTop="1">
      <c r="A34" s="144" t="s">
        <v>164</v>
      </c>
      <c r="B34" s="179">
        <v>2240</v>
      </c>
      <c r="C34" s="179">
        <v>120</v>
      </c>
      <c r="D34" s="199">
        <v>4092</v>
      </c>
      <c r="E34" s="198">
        <v>0</v>
      </c>
      <c r="F34" s="199">
        <v>0</v>
      </c>
      <c r="G34" s="199">
        <f>520+864.56+822.28+1082.28</f>
        <v>3289.12</v>
      </c>
      <c r="H34" s="199">
        <f>520+864.56+822.28+1082.28</f>
        <v>3289.12</v>
      </c>
      <c r="I34" s="199">
        <v>0</v>
      </c>
      <c r="J34" s="148">
        <f t="shared" si="1"/>
        <v>0</v>
      </c>
    </row>
    <row r="35" spans="1:10" s="2" customFormat="1" ht="12.75" thickBot="1" thickTop="1">
      <c r="A35" s="144" t="s">
        <v>81</v>
      </c>
      <c r="B35" s="179">
        <v>2250</v>
      </c>
      <c r="C35" s="179">
        <v>130</v>
      </c>
      <c r="D35" s="199">
        <v>2600</v>
      </c>
      <c r="E35" s="198">
        <v>0</v>
      </c>
      <c r="F35" s="199">
        <v>0</v>
      </c>
      <c r="G35" s="199">
        <f>220+224</f>
        <v>444</v>
      </c>
      <c r="H35" s="199">
        <v>444</v>
      </c>
      <c r="I35" s="199">
        <v>0</v>
      </c>
      <c r="J35" s="148">
        <f t="shared" si="1"/>
        <v>0</v>
      </c>
    </row>
    <row r="36" spans="1:10" s="2" customFormat="1" ht="12.75" thickBot="1" thickTop="1">
      <c r="A36" s="186" t="s">
        <v>165</v>
      </c>
      <c r="B36" s="179">
        <v>2260</v>
      </c>
      <c r="C36" s="179">
        <v>140</v>
      </c>
      <c r="D36" s="199">
        <v>0</v>
      </c>
      <c r="E36" s="198">
        <v>0</v>
      </c>
      <c r="F36" s="199">
        <v>0</v>
      </c>
      <c r="G36" s="199">
        <v>0</v>
      </c>
      <c r="H36" s="199">
        <v>0</v>
      </c>
      <c r="I36" s="199">
        <v>0</v>
      </c>
      <c r="J36" s="148">
        <f t="shared" si="1"/>
        <v>0</v>
      </c>
    </row>
    <row r="37" spans="1:10" s="2" customFormat="1" ht="12.75" thickBot="1" thickTop="1">
      <c r="A37" s="145" t="s">
        <v>82</v>
      </c>
      <c r="B37" s="179">
        <v>2270</v>
      </c>
      <c r="C37" s="179">
        <v>150</v>
      </c>
      <c r="D37" s="198">
        <f>SUM(D38:D43)</f>
        <v>51515</v>
      </c>
      <c r="E37" s="199">
        <v>48200</v>
      </c>
      <c r="F37" s="198">
        <f>SUM(F38:F43)</f>
        <v>0</v>
      </c>
      <c r="G37" s="198">
        <f>SUM(G38:G43)</f>
        <v>48122.28</v>
      </c>
      <c r="H37" s="198">
        <f>SUM(H38:H43)</f>
        <v>48122.28</v>
      </c>
      <c r="I37" s="198">
        <f>SUM(I38:I43)</f>
        <v>0</v>
      </c>
      <c r="J37" s="148">
        <f>F37+G37-H37</f>
        <v>0</v>
      </c>
    </row>
    <row r="38" spans="1:10" s="2" customFormat="1" ht="12.75" thickBot="1" thickTop="1">
      <c r="A38" s="181" t="s">
        <v>83</v>
      </c>
      <c r="B38" s="182">
        <v>2271</v>
      </c>
      <c r="C38" s="182">
        <v>160</v>
      </c>
      <c r="D38" s="200">
        <v>0</v>
      </c>
      <c r="E38" s="201">
        <v>0</v>
      </c>
      <c r="F38" s="200">
        <v>0</v>
      </c>
      <c r="G38" s="200">
        <v>0</v>
      </c>
      <c r="H38" s="200">
        <v>0</v>
      </c>
      <c r="I38" s="200">
        <v>0</v>
      </c>
      <c r="J38" s="197">
        <f t="shared" si="1"/>
        <v>0</v>
      </c>
    </row>
    <row r="39" spans="1:10" s="2" customFormat="1" ht="12.75" thickBot="1" thickTop="1">
      <c r="A39" s="181" t="s">
        <v>166</v>
      </c>
      <c r="B39" s="182">
        <v>2272</v>
      </c>
      <c r="C39" s="182">
        <v>170</v>
      </c>
      <c r="D39" s="200">
        <v>900</v>
      </c>
      <c r="E39" s="201">
        <v>0</v>
      </c>
      <c r="F39" s="200">
        <v>0</v>
      </c>
      <c r="G39" s="200">
        <v>577.39</v>
      </c>
      <c r="H39" s="200">
        <v>577.39</v>
      </c>
      <c r="I39" s="200">
        <v>0</v>
      </c>
      <c r="J39" s="197">
        <f t="shared" si="1"/>
        <v>0</v>
      </c>
    </row>
    <row r="40" spans="1:10" s="2" customFormat="1" ht="12.75" thickBot="1" thickTop="1">
      <c r="A40" s="181" t="s">
        <v>84</v>
      </c>
      <c r="B40" s="182">
        <v>2273</v>
      </c>
      <c r="C40" s="182">
        <v>180</v>
      </c>
      <c r="D40" s="200">
        <v>5800</v>
      </c>
      <c r="E40" s="201">
        <v>0</v>
      </c>
      <c r="F40" s="200">
        <v>0</v>
      </c>
      <c r="G40" s="200">
        <v>2730.89</v>
      </c>
      <c r="H40" s="200">
        <v>2730.89</v>
      </c>
      <c r="I40" s="200">
        <v>0</v>
      </c>
      <c r="J40" s="197">
        <f t="shared" si="1"/>
        <v>0</v>
      </c>
    </row>
    <row r="41" spans="1:10" s="2" customFormat="1" ht="12.75" thickBot="1" thickTop="1">
      <c r="A41" s="181" t="s">
        <v>85</v>
      </c>
      <c r="B41" s="182">
        <v>2274</v>
      </c>
      <c r="C41" s="182">
        <v>190</v>
      </c>
      <c r="D41" s="200"/>
      <c r="E41" s="201">
        <v>0</v>
      </c>
      <c r="F41" s="200">
        <v>0</v>
      </c>
      <c r="G41" s="200">
        <v>0</v>
      </c>
      <c r="H41" s="200">
        <v>0</v>
      </c>
      <c r="I41" s="200">
        <v>0</v>
      </c>
      <c r="J41" s="197">
        <f t="shared" si="1"/>
        <v>0</v>
      </c>
    </row>
    <row r="42" spans="1:10" s="2" customFormat="1" ht="12.75" thickBot="1" thickTop="1">
      <c r="A42" s="181" t="s">
        <v>86</v>
      </c>
      <c r="B42" s="182">
        <v>2275</v>
      </c>
      <c r="C42" s="182">
        <v>200</v>
      </c>
      <c r="D42" s="200">
        <v>44815</v>
      </c>
      <c r="E42" s="201">
        <v>0</v>
      </c>
      <c r="F42" s="200">
        <v>0</v>
      </c>
      <c r="G42" s="200">
        <f>10250+34564</f>
        <v>44814</v>
      </c>
      <c r="H42" s="200">
        <f>10250+34564</f>
        <v>44814</v>
      </c>
      <c r="I42" s="200">
        <v>0</v>
      </c>
      <c r="J42" s="197">
        <f t="shared" si="1"/>
        <v>0</v>
      </c>
    </row>
    <row r="43" spans="1:10" s="2" customFormat="1" ht="12.75" thickBot="1" thickTop="1">
      <c r="A43" s="181" t="s">
        <v>4</v>
      </c>
      <c r="B43" s="182">
        <v>2276</v>
      </c>
      <c r="C43" s="182">
        <v>210</v>
      </c>
      <c r="D43" s="200">
        <v>0</v>
      </c>
      <c r="E43" s="201">
        <v>0</v>
      </c>
      <c r="F43" s="200">
        <v>0</v>
      </c>
      <c r="G43" s="200">
        <v>0</v>
      </c>
      <c r="H43" s="200">
        <v>0</v>
      </c>
      <c r="I43" s="200">
        <v>0</v>
      </c>
      <c r="J43" s="197">
        <f>F43+G43-H43</f>
        <v>0</v>
      </c>
    </row>
    <row r="44" spans="1:10" s="2" customFormat="1" ht="13.5" customHeight="1" thickBot="1" thickTop="1">
      <c r="A44" s="186" t="s">
        <v>167</v>
      </c>
      <c r="B44" s="179">
        <v>2280</v>
      </c>
      <c r="C44" s="179">
        <v>220</v>
      </c>
      <c r="D44" s="198">
        <f>SUM(D45:D46)</f>
        <v>0</v>
      </c>
      <c r="E44" s="198">
        <v>0</v>
      </c>
      <c r="F44" s="198">
        <f>SUM(F45:F46)</f>
        <v>0</v>
      </c>
      <c r="G44" s="198">
        <f>SUM(G45:G46)</f>
        <v>0</v>
      </c>
      <c r="H44" s="198">
        <f>SUM(H45:H46)</f>
        <v>0</v>
      </c>
      <c r="I44" s="198">
        <f>SUM(I45:I46)</f>
        <v>0</v>
      </c>
      <c r="J44" s="148">
        <f t="shared" si="1"/>
        <v>0</v>
      </c>
    </row>
    <row r="45" spans="1:10" s="2" customFormat="1" ht="12.75" customHeight="1" thickBot="1" thickTop="1">
      <c r="A45" s="187" t="s">
        <v>168</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169</v>
      </c>
      <c r="B46" s="142">
        <v>2282</v>
      </c>
      <c r="C46" s="142">
        <v>240</v>
      </c>
      <c r="D46" s="200">
        <v>0</v>
      </c>
      <c r="E46" s="200">
        <v>0</v>
      </c>
      <c r="F46" s="200">
        <v>0</v>
      </c>
      <c r="G46" s="200">
        <v>0</v>
      </c>
      <c r="H46" s="200">
        <v>0</v>
      </c>
      <c r="I46" s="200">
        <v>0</v>
      </c>
      <c r="J46" s="197">
        <f t="shared" si="1"/>
        <v>0</v>
      </c>
    </row>
    <row r="47" spans="1:10" s="2" customFormat="1" ht="12.75" thickBot="1" thickTop="1">
      <c r="A47" s="143" t="s">
        <v>170</v>
      </c>
      <c r="B47" s="146">
        <v>2400</v>
      </c>
      <c r="C47" s="146">
        <v>250</v>
      </c>
      <c r="D47" s="202">
        <f aca="true" t="shared" si="3" ref="D47:I47">SUM(D48:D49)</f>
        <v>0</v>
      </c>
      <c r="E47" s="202">
        <f t="shared" si="3"/>
        <v>0</v>
      </c>
      <c r="F47" s="202">
        <f t="shared" si="3"/>
        <v>0</v>
      </c>
      <c r="G47" s="202">
        <f t="shared" si="3"/>
        <v>0</v>
      </c>
      <c r="H47" s="202">
        <f t="shared" si="3"/>
        <v>0</v>
      </c>
      <c r="I47" s="202">
        <f t="shared" si="3"/>
        <v>0</v>
      </c>
      <c r="J47" s="122">
        <f t="shared" si="1"/>
        <v>0</v>
      </c>
    </row>
    <row r="48" spans="1:10" s="2" customFormat="1" ht="12.75" thickBot="1" thickTop="1">
      <c r="A48" s="189" t="s">
        <v>171</v>
      </c>
      <c r="B48" s="147">
        <v>2410</v>
      </c>
      <c r="C48" s="147">
        <v>260</v>
      </c>
      <c r="D48" s="199">
        <v>0</v>
      </c>
      <c r="E48" s="198">
        <v>0</v>
      </c>
      <c r="F48" s="199">
        <v>0</v>
      </c>
      <c r="G48" s="199">
        <v>0</v>
      </c>
      <c r="H48" s="199">
        <v>0</v>
      </c>
      <c r="I48" s="199">
        <v>0</v>
      </c>
      <c r="J48" s="148">
        <f t="shared" si="1"/>
        <v>0</v>
      </c>
    </row>
    <row r="49" spans="1:10" s="2" customFormat="1" ht="12.75" thickBot="1" thickTop="1">
      <c r="A49" s="189" t="s">
        <v>172</v>
      </c>
      <c r="B49" s="147">
        <v>2420</v>
      </c>
      <c r="C49" s="147">
        <v>270</v>
      </c>
      <c r="D49" s="199">
        <v>0</v>
      </c>
      <c r="E49" s="198">
        <v>0</v>
      </c>
      <c r="F49" s="199">
        <v>0</v>
      </c>
      <c r="G49" s="199">
        <v>0</v>
      </c>
      <c r="H49" s="199">
        <v>0</v>
      </c>
      <c r="I49" s="199">
        <v>0</v>
      </c>
      <c r="J49" s="148">
        <f t="shared" si="1"/>
        <v>0</v>
      </c>
    </row>
    <row r="50" spans="1:10" s="2" customFormat="1" ht="12" customHeight="1" thickBot="1" thickTop="1">
      <c r="A50" s="190" t="s">
        <v>173</v>
      </c>
      <c r="B50" s="146">
        <v>2600</v>
      </c>
      <c r="C50" s="146">
        <v>280</v>
      </c>
      <c r="D50" s="202">
        <f aca="true" t="shared" si="4" ref="D50:I50">SUM(D51:D53)</f>
        <v>0</v>
      </c>
      <c r="E50" s="202">
        <f t="shared" si="4"/>
        <v>0</v>
      </c>
      <c r="F50" s="202">
        <f t="shared" si="4"/>
        <v>0</v>
      </c>
      <c r="G50" s="202">
        <f t="shared" si="4"/>
        <v>0</v>
      </c>
      <c r="H50" s="202">
        <f t="shared" si="4"/>
        <v>0</v>
      </c>
      <c r="I50" s="202">
        <f t="shared" si="4"/>
        <v>0</v>
      </c>
      <c r="J50" s="122">
        <f t="shared" si="1"/>
        <v>0</v>
      </c>
    </row>
    <row r="51" spans="1:10" s="2" customFormat="1" ht="12.75" thickBot="1" thickTop="1">
      <c r="A51" s="145" t="s">
        <v>87</v>
      </c>
      <c r="B51" s="147">
        <v>2610</v>
      </c>
      <c r="C51" s="147">
        <v>290</v>
      </c>
      <c r="D51" s="203">
        <v>0</v>
      </c>
      <c r="E51" s="204">
        <v>0</v>
      </c>
      <c r="F51" s="203">
        <v>0</v>
      </c>
      <c r="G51" s="203">
        <v>0</v>
      </c>
      <c r="H51" s="203">
        <v>0</v>
      </c>
      <c r="I51" s="203">
        <v>0</v>
      </c>
      <c r="J51" s="148">
        <f t="shared" si="1"/>
        <v>0</v>
      </c>
    </row>
    <row r="52" spans="1:10" s="2" customFormat="1" ht="12.75" thickBot="1" thickTop="1">
      <c r="A52" s="145" t="s">
        <v>88</v>
      </c>
      <c r="B52" s="147">
        <v>2620</v>
      </c>
      <c r="C52" s="147">
        <v>300</v>
      </c>
      <c r="D52" s="203">
        <v>0</v>
      </c>
      <c r="E52" s="204">
        <v>0</v>
      </c>
      <c r="F52" s="203">
        <v>0</v>
      </c>
      <c r="G52" s="203">
        <v>0</v>
      </c>
      <c r="H52" s="203">
        <v>0</v>
      </c>
      <c r="I52" s="203">
        <v>0</v>
      </c>
      <c r="J52" s="148">
        <f t="shared" si="1"/>
        <v>0</v>
      </c>
    </row>
    <row r="53" spans="1:10" s="2" customFormat="1" ht="12.75" thickBot="1" thickTop="1">
      <c r="A53" s="189" t="s">
        <v>174</v>
      </c>
      <c r="B53" s="147">
        <v>2630</v>
      </c>
      <c r="C53" s="147">
        <v>310</v>
      </c>
      <c r="D53" s="203">
        <v>0</v>
      </c>
      <c r="E53" s="204">
        <v>0</v>
      </c>
      <c r="F53" s="203">
        <v>0</v>
      </c>
      <c r="G53" s="203">
        <v>0</v>
      </c>
      <c r="H53" s="203">
        <v>0</v>
      </c>
      <c r="I53" s="203">
        <v>0</v>
      </c>
      <c r="J53" s="148">
        <f t="shared" si="1"/>
        <v>0</v>
      </c>
    </row>
    <row r="54" spans="1:10" s="2" customFormat="1" ht="12.75" thickBot="1" thickTop="1">
      <c r="A54" s="191" t="s">
        <v>175</v>
      </c>
      <c r="B54" s="146">
        <v>2700</v>
      </c>
      <c r="C54" s="146">
        <v>320</v>
      </c>
      <c r="D54" s="205">
        <f aca="true" t="shared" si="5" ref="D54:I54">SUM(D55:D57)</f>
        <v>0</v>
      </c>
      <c r="E54" s="206">
        <v>0</v>
      </c>
      <c r="F54" s="205">
        <f t="shared" si="5"/>
        <v>0</v>
      </c>
      <c r="G54" s="205">
        <f t="shared" si="5"/>
        <v>0</v>
      </c>
      <c r="H54" s="205">
        <f t="shared" si="5"/>
        <v>0</v>
      </c>
      <c r="I54" s="205">
        <f t="shared" si="5"/>
        <v>0</v>
      </c>
      <c r="J54" s="122">
        <f t="shared" si="1"/>
        <v>0</v>
      </c>
    </row>
    <row r="55" spans="1:10" s="2" customFormat="1" ht="12.75" customHeight="1" thickBot="1" thickTop="1">
      <c r="A55" s="145" t="s">
        <v>176</v>
      </c>
      <c r="B55" s="147">
        <v>2710</v>
      </c>
      <c r="C55" s="147">
        <v>330</v>
      </c>
      <c r="D55" s="203">
        <v>0</v>
      </c>
      <c r="E55" s="204">
        <v>0</v>
      </c>
      <c r="F55" s="203">
        <v>0</v>
      </c>
      <c r="G55" s="203">
        <v>0</v>
      </c>
      <c r="H55" s="203">
        <v>0</v>
      </c>
      <c r="I55" s="203">
        <v>0</v>
      </c>
      <c r="J55" s="148">
        <f t="shared" si="1"/>
        <v>0</v>
      </c>
    </row>
    <row r="56" spans="1:10" s="2" customFormat="1" ht="12.75" thickBot="1" thickTop="1">
      <c r="A56" s="145" t="s">
        <v>177</v>
      </c>
      <c r="B56" s="147">
        <v>2720</v>
      </c>
      <c r="C56" s="147">
        <v>340</v>
      </c>
      <c r="D56" s="203">
        <v>0</v>
      </c>
      <c r="E56" s="204">
        <v>0</v>
      </c>
      <c r="F56" s="203">
        <v>0</v>
      </c>
      <c r="G56" s="203">
        <v>0</v>
      </c>
      <c r="H56" s="203">
        <v>0</v>
      </c>
      <c r="I56" s="203">
        <v>0</v>
      </c>
      <c r="J56" s="148">
        <f t="shared" si="1"/>
        <v>0</v>
      </c>
    </row>
    <row r="57" spans="1:10" s="2" customFormat="1" ht="12.75" thickBot="1" thickTop="1">
      <c r="A57" s="145" t="s">
        <v>178</v>
      </c>
      <c r="B57" s="147">
        <v>2730</v>
      </c>
      <c r="C57" s="147">
        <v>350</v>
      </c>
      <c r="D57" s="203">
        <v>0</v>
      </c>
      <c r="E57" s="204">
        <v>0</v>
      </c>
      <c r="F57" s="203">
        <v>0</v>
      </c>
      <c r="G57" s="203">
        <v>0</v>
      </c>
      <c r="H57" s="203">
        <v>0</v>
      </c>
      <c r="I57" s="203">
        <v>0</v>
      </c>
      <c r="J57" s="148">
        <f t="shared" si="1"/>
        <v>0</v>
      </c>
    </row>
    <row r="58" spans="1:10" s="2" customFormat="1" ht="12.75" thickBot="1" thickTop="1">
      <c r="A58" s="191" t="s">
        <v>179</v>
      </c>
      <c r="B58" s="146">
        <v>2800</v>
      </c>
      <c r="C58" s="146">
        <v>360</v>
      </c>
      <c r="D58" s="206">
        <v>0</v>
      </c>
      <c r="E58" s="205">
        <v>0</v>
      </c>
      <c r="F58" s="206">
        <v>0</v>
      </c>
      <c r="G58" s="206">
        <v>0</v>
      </c>
      <c r="H58" s="206">
        <v>0</v>
      </c>
      <c r="I58" s="206">
        <v>0</v>
      </c>
      <c r="J58" s="122">
        <f t="shared" si="1"/>
        <v>0</v>
      </c>
    </row>
    <row r="59" spans="1:10" s="2" customFormat="1" ht="12.75" thickBot="1" thickTop="1">
      <c r="A59" s="146" t="s">
        <v>180</v>
      </c>
      <c r="B59" s="146">
        <v>3000</v>
      </c>
      <c r="C59" s="146">
        <v>370</v>
      </c>
      <c r="D59" s="205">
        <f aca="true" t="shared" si="6" ref="D59:I59">D60+D74</f>
        <v>0</v>
      </c>
      <c r="E59" s="205">
        <f t="shared" si="6"/>
        <v>0</v>
      </c>
      <c r="F59" s="205">
        <f t="shared" si="6"/>
        <v>0</v>
      </c>
      <c r="G59" s="205">
        <f t="shared" si="6"/>
        <v>0</v>
      </c>
      <c r="H59" s="205">
        <f t="shared" si="6"/>
        <v>0</v>
      </c>
      <c r="I59" s="205">
        <f t="shared" si="6"/>
        <v>0</v>
      </c>
      <c r="J59" s="122">
        <f t="shared" si="1"/>
        <v>0</v>
      </c>
    </row>
    <row r="60" spans="1:10" s="2" customFormat="1" ht="12.75" thickBot="1" thickTop="1">
      <c r="A60" s="143" t="s">
        <v>66</v>
      </c>
      <c r="B60" s="146">
        <v>3100</v>
      </c>
      <c r="C60" s="146">
        <v>380</v>
      </c>
      <c r="D60" s="205">
        <f aca="true" t="shared" si="7" ref="D60:I60">D61+D62+D65+D68+D72+D73</f>
        <v>0</v>
      </c>
      <c r="E60" s="205">
        <f t="shared" si="7"/>
        <v>0</v>
      </c>
      <c r="F60" s="205">
        <f t="shared" si="7"/>
        <v>0</v>
      </c>
      <c r="G60" s="205">
        <f t="shared" si="7"/>
        <v>0</v>
      </c>
      <c r="H60" s="205">
        <f t="shared" si="7"/>
        <v>0</v>
      </c>
      <c r="I60" s="205">
        <f t="shared" si="7"/>
        <v>0</v>
      </c>
      <c r="J60" s="122">
        <f t="shared" si="1"/>
        <v>0</v>
      </c>
    </row>
    <row r="61" spans="1:10" s="2" customFormat="1" ht="12.75" thickBot="1" thickTop="1">
      <c r="A61" s="145" t="s">
        <v>89</v>
      </c>
      <c r="B61" s="147">
        <v>3110</v>
      </c>
      <c r="C61" s="147">
        <v>390</v>
      </c>
      <c r="D61" s="203">
        <v>0</v>
      </c>
      <c r="E61" s="204">
        <v>0</v>
      </c>
      <c r="F61" s="203">
        <v>0</v>
      </c>
      <c r="G61" s="203">
        <v>0</v>
      </c>
      <c r="H61" s="203">
        <v>0</v>
      </c>
      <c r="I61" s="203">
        <v>0</v>
      </c>
      <c r="J61" s="148">
        <f t="shared" si="1"/>
        <v>0</v>
      </c>
    </row>
    <row r="62" spans="1:10" s="2" customFormat="1" ht="12.75" thickBot="1" thickTop="1">
      <c r="A62" s="189" t="s">
        <v>90</v>
      </c>
      <c r="B62" s="147">
        <v>3120</v>
      </c>
      <c r="C62" s="147">
        <v>400</v>
      </c>
      <c r="D62" s="207">
        <f aca="true" t="shared" si="8" ref="D62:I62">SUM(D63:D64)</f>
        <v>0</v>
      </c>
      <c r="E62" s="207">
        <f t="shared" si="8"/>
        <v>0</v>
      </c>
      <c r="F62" s="207">
        <f t="shared" si="8"/>
        <v>0</v>
      </c>
      <c r="G62" s="207">
        <f t="shared" si="8"/>
        <v>0</v>
      </c>
      <c r="H62" s="207">
        <f t="shared" si="8"/>
        <v>0</v>
      </c>
      <c r="I62" s="207">
        <f t="shared" si="8"/>
        <v>0</v>
      </c>
      <c r="J62" s="148">
        <f t="shared" si="1"/>
        <v>0</v>
      </c>
    </row>
    <row r="63" spans="1:10" s="2" customFormat="1" ht="12.75" thickBot="1" thickTop="1">
      <c r="A63" s="192" t="s">
        <v>181</v>
      </c>
      <c r="B63" s="142">
        <v>3121</v>
      </c>
      <c r="C63" s="142">
        <v>410</v>
      </c>
      <c r="D63" s="195">
        <v>0</v>
      </c>
      <c r="E63" s="208">
        <v>0</v>
      </c>
      <c r="F63" s="195">
        <v>0</v>
      </c>
      <c r="G63" s="195">
        <v>0</v>
      </c>
      <c r="H63" s="195">
        <v>0</v>
      </c>
      <c r="I63" s="195">
        <v>0</v>
      </c>
      <c r="J63" s="197">
        <f t="shared" si="1"/>
        <v>0</v>
      </c>
    </row>
    <row r="64" spans="1:10" s="2" customFormat="1" ht="12.75" thickBot="1" thickTop="1">
      <c r="A64" s="192" t="s">
        <v>182</v>
      </c>
      <c r="B64" s="142">
        <v>3122</v>
      </c>
      <c r="C64" s="142">
        <v>420</v>
      </c>
      <c r="D64" s="195">
        <v>0</v>
      </c>
      <c r="E64" s="208">
        <v>0</v>
      </c>
      <c r="F64" s="195">
        <v>0</v>
      </c>
      <c r="G64" s="195">
        <v>0</v>
      </c>
      <c r="H64" s="195">
        <v>0</v>
      </c>
      <c r="I64" s="195">
        <v>0</v>
      </c>
      <c r="J64" s="197">
        <f t="shared" si="1"/>
        <v>0</v>
      </c>
    </row>
    <row r="65" spans="1:10" s="2" customFormat="1" ht="12.75" thickBot="1" thickTop="1">
      <c r="A65" s="144" t="s">
        <v>91</v>
      </c>
      <c r="B65" s="147">
        <v>3130</v>
      </c>
      <c r="C65" s="147">
        <v>430</v>
      </c>
      <c r="D65" s="204">
        <f aca="true" t="shared" si="9" ref="D65:I65">SUM(D66:D67)</f>
        <v>0</v>
      </c>
      <c r="E65" s="204">
        <f t="shared" si="9"/>
        <v>0</v>
      </c>
      <c r="F65" s="204">
        <f t="shared" si="9"/>
        <v>0</v>
      </c>
      <c r="G65" s="204">
        <f t="shared" si="9"/>
        <v>0</v>
      </c>
      <c r="H65" s="204">
        <f t="shared" si="9"/>
        <v>0</v>
      </c>
      <c r="I65" s="204">
        <f t="shared" si="9"/>
        <v>0</v>
      </c>
      <c r="J65" s="209">
        <f t="shared" si="1"/>
        <v>0</v>
      </c>
    </row>
    <row r="66" spans="1:10" s="2" customFormat="1" ht="12.75" thickBot="1" thickTop="1">
      <c r="A66" s="192" t="s">
        <v>183</v>
      </c>
      <c r="B66" s="142">
        <v>3131</v>
      </c>
      <c r="C66" s="142">
        <v>440</v>
      </c>
      <c r="D66" s="195">
        <v>0</v>
      </c>
      <c r="E66" s="208">
        <v>0</v>
      </c>
      <c r="F66" s="195">
        <v>0</v>
      </c>
      <c r="G66" s="195">
        <v>0</v>
      </c>
      <c r="H66" s="195">
        <v>0</v>
      </c>
      <c r="I66" s="195">
        <v>0</v>
      </c>
      <c r="J66" s="197">
        <f t="shared" si="1"/>
        <v>0</v>
      </c>
    </row>
    <row r="67" spans="1:10" s="2" customFormat="1" ht="12.75" thickBot="1" thickTop="1">
      <c r="A67" s="192" t="s">
        <v>67</v>
      </c>
      <c r="B67" s="142">
        <v>3132</v>
      </c>
      <c r="C67" s="142">
        <v>450</v>
      </c>
      <c r="D67" s="195">
        <v>0</v>
      </c>
      <c r="E67" s="208">
        <v>0</v>
      </c>
      <c r="F67" s="195">
        <v>0</v>
      </c>
      <c r="G67" s="195">
        <v>0</v>
      </c>
      <c r="H67" s="195">
        <v>0</v>
      </c>
      <c r="I67" s="195">
        <v>0</v>
      </c>
      <c r="J67" s="197">
        <f t="shared" si="1"/>
        <v>0</v>
      </c>
    </row>
    <row r="68" spans="1:10" s="2" customFormat="1" ht="12.75" thickBot="1" thickTop="1">
      <c r="A68" s="144" t="s">
        <v>68</v>
      </c>
      <c r="B68" s="147">
        <v>3140</v>
      </c>
      <c r="C68" s="147">
        <v>460</v>
      </c>
      <c r="D68" s="204">
        <f aca="true" t="shared" si="10" ref="D68:I68">SUM(D69:D71)</f>
        <v>0</v>
      </c>
      <c r="E68" s="204">
        <f t="shared" si="10"/>
        <v>0</v>
      </c>
      <c r="F68" s="204">
        <f t="shared" si="10"/>
        <v>0</v>
      </c>
      <c r="G68" s="204">
        <f t="shared" si="10"/>
        <v>0</v>
      </c>
      <c r="H68" s="204">
        <f t="shared" si="10"/>
        <v>0</v>
      </c>
      <c r="I68" s="204">
        <f t="shared" si="10"/>
        <v>0</v>
      </c>
      <c r="J68" s="209">
        <f t="shared" si="1"/>
        <v>0</v>
      </c>
    </row>
    <row r="69" spans="1:10" s="2" customFormat="1" ht="13.5" thickBot="1" thickTop="1">
      <c r="A69" s="193" t="s">
        <v>184</v>
      </c>
      <c r="B69" s="142">
        <v>3141</v>
      </c>
      <c r="C69" s="142">
        <v>470</v>
      </c>
      <c r="D69" s="195">
        <v>0</v>
      </c>
      <c r="E69" s="208">
        <v>0</v>
      </c>
      <c r="F69" s="195">
        <v>0</v>
      </c>
      <c r="G69" s="195">
        <v>0</v>
      </c>
      <c r="H69" s="195">
        <v>0</v>
      </c>
      <c r="I69" s="195">
        <v>0</v>
      </c>
      <c r="J69" s="197">
        <f t="shared" si="1"/>
        <v>0</v>
      </c>
    </row>
    <row r="70" spans="1:10" s="2" customFormat="1" ht="13.5" thickBot="1" thickTop="1">
      <c r="A70" s="193" t="s">
        <v>185</v>
      </c>
      <c r="B70" s="142">
        <v>3142</v>
      </c>
      <c r="C70" s="142">
        <v>480</v>
      </c>
      <c r="D70" s="195">
        <v>0</v>
      </c>
      <c r="E70" s="208">
        <v>0</v>
      </c>
      <c r="F70" s="195">
        <v>0</v>
      </c>
      <c r="G70" s="195">
        <v>0</v>
      </c>
      <c r="H70" s="195">
        <v>0</v>
      </c>
      <c r="I70" s="195">
        <v>0</v>
      </c>
      <c r="J70" s="197">
        <f t="shared" si="1"/>
        <v>0</v>
      </c>
    </row>
    <row r="71" spans="1:10" s="2" customFormat="1" ht="13.5" thickBot="1" thickTop="1">
      <c r="A71" s="193" t="s">
        <v>186</v>
      </c>
      <c r="B71" s="142">
        <v>3143</v>
      </c>
      <c r="C71" s="142">
        <v>490</v>
      </c>
      <c r="D71" s="195">
        <v>0</v>
      </c>
      <c r="E71" s="208">
        <v>0</v>
      </c>
      <c r="F71" s="195">
        <v>0</v>
      </c>
      <c r="G71" s="195">
        <v>0</v>
      </c>
      <c r="H71" s="195">
        <v>0</v>
      </c>
      <c r="I71" s="195">
        <v>0</v>
      </c>
      <c r="J71" s="197">
        <f t="shared" si="1"/>
        <v>0</v>
      </c>
    </row>
    <row r="72" spans="1:10" s="2" customFormat="1" ht="12.75" thickBot="1" thickTop="1">
      <c r="A72" s="144" t="s">
        <v>92</v>
      </c>
      <c r="B72" s="147">
        <v>3150</v>
      </c>
      <c r="C72" s="147">
        <v>500</v>
      </c>
      <c r="D72" s="203">
        <v>0</v>
      </c>
      <c r="E72" s="204">
        <v>0</v>
      </c>
      <c r="F72" s="203">
        <v>0</v>
      </c>
      <c r="G72" s="203">
        <v>0</v>
      </c>
      <c r="H72" s="203">
        <v>0</v>
      </c>
      <c r="I72" s="203">
        <v>0</v>
      </c>
      <c r="J72" s="209">
        <f t="shared" si="1"/>
        <v>0</v>
      </c>
    </row>
    <row r="73" spans="1:10" s="2" customFormat="1" ht="12.75" thickBot="1" thickTop="1">
      <c r="A73" s="144" t="s">
        <v>187</v>
      </c>
      <c r="B73" s="147">
        <v>3160</v>
      </c>
      <c r="C73" s="147">
        <v>510</v>
      </c>
      <c r="D73" s="203">
        <v>0</v>
      </c>
      <c r="E73" s="204">
        <v>0</v>
      </c>
      <c r="F73" s="203">
        <v>0</v>
      </c>
      <c r="G73" s="203">
        <v>0</v>
      </c>
      <c r="H73" s="203">
        <v>0</v>
      </c>
      <c r="I73" s="203">
        <v>0</v>
      </c>
      <c r="J73" s="209">
        <f t="shared" si="1"/>
        <v>0</v>
      </c>
    </row>
    <row r="74" spans="1:10" s="2" customFormat="1" ht="12.75" thickBot="1" thickTop="1">
      <c r="A74" s="143" t="s">
        <v>93</v>
      </c>
      <c r="B74" s="146">
        <v>3200</v>
      </c>
      <c r="C74" s="146">
        <v>520</v>
      </c>
      <c r="D74" s="205">
        <f aca="true" t="shared" si="11" ref="D74:I74">SUM(D75:D78)</f>
        <v>0</v>
      </c>
      <c r="E74" s="205">
        <f t="shared" si="11"/>
        <v>0</v>
      </c>
      <c r="F74" s="205">
        <f t="shared" si="11"/>
        <v>0</v>
      </c>
      <c r="G74" s="205">
        <f t="shared" si="11"/>
        <v>0</v>
      </c>
      <c r="H74" s="205">
        <f t="shared" si="11"/>
        <v>0</v>
      </c>
      <c r="I74" s="205">
        <f t="shared" si="11"/>
        <v>0</v>
      </c>
      <c r="J74" s="122">
        <f t="shared" si="1"/>
        <v>0</v>
      </c>
    </row>
    <row r="75" spans="1:10" s="2" customFormat="1" ht="12.75" thickBot="1" thickTop="1">
      <c r="A75" s="145" t="s">
        <v>148</v>
      </c>
      <c r="B75" s="147">
        <v>3210</v>
      </c>
      <c r="C75" s="147">
        <v>530</v>
      </c>
      <c r="D75" s="210">
        <v>0</v>
      </c>
      <c r="E75" s="211">
        <v>0</v>
      </c>
      <c r="F75" s="210">
        <v>0</v>
      </c>
      <c r="G75" s="210">
        <v>0</v>
      </c>
      <c r="H75" s="210">
        <v>0</v>
      </c>
      <c r="I75" s="210">
        <v>0</v>
      </c>
      <c r="J75" s="209">
        <f t="shared" si="1"/>
        <v>0</v>
      </c>
    </row>
    <row r="76" spans="1:10" s="2" customFormat="1" ht="12.75" thickBot="1" thickTop="1">
      <c r="A76" s="145" t="s">
        <v>94</v>
      </c>
      <c r="B76" s="147">
        <v>3220</v>
      </c>
      <c r="C76" s="147">
        <v>540</v>
      </c>
      <c r="D76" s="210">
        <v>0</v>
      </c>
      <c r="E76" s="211">
        <v>0</v>
      </c>
      <c r="F76" s="210">
        <v>0</v>
      </c>
      <c r="G76" s="210">
        <v>0</v>
      </c>
      <c r="H76" s="210">
        <v>0</v>
      </c>
      <c r="I76" s="210">
        <v>0</v>
      </c>
      <c r="J76" s="209">
        <f t="shared" si="1"/>
        <v>0</v>
      </c>
    </row>
    <row r="77" spans="1:10" s="2" customFormat="1" ht="12.75" thickBot="1" thickTop="1">
      <c r="A77" s="144" t="s">
        <v>188</v>
      </c>
      <c r="B77" s="147">
        <v>3230</v>
      </c>
      <c r="C77" s="147">
        <v>550</v>
      </c>
      <c r="D77" s="210">
        <v>0</v>
      </c>
      <c r="E77" s="211">
        <v>0</v>
      </c>
      <c r="F77" s="210">
        <v>0</v>
      </c>
      <c r="G77" s="210">
        <v>0</v>
      </c>
      <c r="H77" s="210">
        <v>0</v>
      </c>
      <c r="I77" s="210">
        <v>0</v>
      </c>
      <c r="J77" s="209">
        <f t="shared" si="1"/>
        <v>0</v>
      </c>
    </row>
    <row r="78" spans="1:10" s="2" customFormat="1" ht="12.75" thickBot="1" thickTop="1">
      <c r="A78" s="145" t="s">
        <v>95</v>
      </c>
      <c r="B78" s="147">
        <v>3240</v>
      </c>
      <c r="C78" s="147">
        <v>560</v>
      </c>
      <c r="D78" s="203">
        <v>0</v>
      </c>
      <c r="E78" s="204">
        <v>0</v>
      </c>
      <c r="F78" s="203">
        <v>0</v>
      </c>
      <c r="G78" s="203">
        <v>0</v>
      </c>
      <c r="H78" s="203">
        <v>0</v>
      </c>
      <c r="I78" s="203">
        <v>0</v>
      </c>
      <c r="J78" s="209">
        <f t="shared" si="1"/>
        <v>0</v>
      </c>
    </row>
    <row r="79" spans="1:10" s="2" customFormat="1" ht="12.75" thickBot="1" thickTop="1">
      <c r="A79" s="146" t="s">
        <v>56</v>
      </c>
      <c r="B79" s="146">
        <v>4100</v>
      </c>
      <c r="C79" s="146">
        <v>570</v>
      </c>
      <c r="D79" s="211">
        <f aca="true" t="shared" si="12" ref="D79:I79">SUM(D80)</f>
        <v>0</v>
      </c>
      <c r="E79" s="211">
        <f t="shared" si="12"/>
        <v>0</v>
      </c>
      <c r="F79" s="211">
        <f t="shared" si="12"/>
        <v>0</v>
      </c>
      <c r="G79" s="211">
        <f t="shared" si="12"/>
        <v>0</v>
      </c>
      <c r="H79" s="211">
        <f t="shared" si="12"/>
        <v>0</v>
      </c>
      <c r="I79" s="211">
        <f t="shared" si="12"/>
        <v>0</v>
      </c>
      <c r="J79" s="122">
        <f t="shared" si="1"/>
        <v>0</v>
      </c>
    </row>
    <row r="80" spans="1:10" s="2" customFormat="1" ht="12.75" thickBot="1" thickTop="1">
      <c r="A80" s="144" t="s">
        <v>98</v>
      </c>
      <c r="B80" s="147">
        <v>4110</v>
      </c>
      <c r="C80" s="147">
        <v>580</v>
      </c>
      <c r="D80" s="204">
        <f aca="true" t="shared" si="13" ref="D80:I80">SUM(D81:D83)</f>
        <v>0</v>
      </c>
      <c r="E80" s="204">
        <f t="shared" si="13"/>
        <v>0</v>
      </c>
      <c r="F80" s="204">
        <f t="shared" si="13"/>
        <v>0</v>
      </c>
      <c r="G80" s="204">
        <f t="shared" si="13"/>
        <v>0</v>
      </c>
      <c r="H80" s="204">
        <f t="shared" si="13"/>
        <v>0</v>
      </c>
      <c r="I80" s="204">
        <f t="shared" si="13"/>
        <v>0</v>
      </c>
      <c r="J80" s="209">
        <f t="shared" si="1"/>
        <v>0</v>
      </c>
    </row>
    <row r="81" spans="1:10" s="2" customFormat="1" ht="12.75" thickBot="1" thickTop="1">
      <c r="A81" s="192" t="s">
        <v>15</v>
      </c>
      <c r="B81" s="142">
        <v>4111</v>
      </c>
      <c r="C81" s="142">
        <v>590</v>
      </c>
      <c r="D81" s="203">
        <v>0</v>
      </c>
      <c r="E81" s="204">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4">
        <v>0</v>
      </c>
      <c r="F82" s="203">
        <v>0</v>
      </c>
      <c r="G82" s="203">
        <v>0</v>
      </c>
      <c r="H82" s="203">
        <v>0</v>
      </c>
      <c r="I82" s="203">
        <v>0</v>
      </c>
      <c r="J82" s="197">
        <f t="shared" si="1"/>
        <v>0</v>
      </c>
    </row>
    <row r="83" spans="1:10" s="2" customFormat="1" ht="14.25" thickBot="1" thickTop="1">
      <c r="A83" s="194" t="s">
        <v>57</v>
      </c>
      <c r="B83" s="142">
        <v>4113</v>
      </c>
      <c r="C83" s="142">
        <v>610</v>
      </c>
      <c r="D83" s="195">
        <v>0</v>
      </c>
      <c r="E83" s="208">
        <v>0</v>
      </c>
      <c r="F83" s="195">
        <v>0</v>
      </c>
      <c r="G83" s="195">
        <v>0</v>
      </c>
      <c r="H83" s="195">
        <v>0</v>
      </c>
      <c r="I83" s="195">
        <v>0</v>
      </c>
      <c r="J83" s="197">
        <f t="shared" si="1"/>
        <v>0</v>
      </c>
    </row>
    <row r="84" spans="1:10" s="2" customFormat="1" ht="12.75" thickBot="1" thickTop="1">
      <c r="A84" s="146" t="s">
        <v>64</v>
      </c>
      <c r="B84" s="146">
        <v>4200</v>
      </c>
      <c r="C84" s="146">
        <v>620</v>
      </c>
      <c r="D84" s="205">
        <f aca="true" t="shared" si="14" ref="D84:I84">D85</f>
        <v>0</v>
      </c>
      <c r="E84" s="205">
        <f t="shared" si="14"/>
        <v>0</v>
      </c>
      <c r="F84" s="205">
        <f t="shared" si="14"/>
        <v>0</v>
      </c>
      <c r="G84" s="205">
        <f t="shared" si="14"/>
        <v>0</v>
      </c>
      <c r="H84" s="205">
        <f t="shared" si="14"/>
        <v>0</v>
      </c>
      <c r="I84" s="205">
        <f t="shared" si="14"/>
        <v>0</v>
      </c>
      <c r="J84" s="122">
        <f t="shared" si="1"/>
        <v>0</v>
      </c>
    </row>
    <row r="85" spans="1:10" s="2" customFormat="1" ht="12.75" thickBot="1" thickTop="1">
      <c r="A85" s="144" t="s">
        <v>17</v>
      </c>
      <c r="B85" s="147">
        <v>4210</v>
      </c>
      <c r="C85" s="147">
        <v>630</v>
      </c>
      <c r="D85" s="203">
        <v>0</v>
      </c>
      <c r="E85" s="204">
        <v>0</v>
      </c>
      <c r="F85" s="203">
        <v>0</v>
      </c>
      <c r="G85" s="203">
        <v>0</v>
      </c>
      <c r="H85" s="203">
        <v>0</v>
      </c>
      <c r="I85" s="203">
        <v>0</v>
      </c>
      <c r="J85" s="209">
        <f t="shared" si="1"/>
        <v>0</v>
      </c>
    </row>
    <row r="86" spans="1:10" s="2" customFormat="1" ht="12.75" thickBot="1" thickTop="1">
      <c r="A86" s="192" t="s">
        <v>18</v>
      </c>
      <c r="B86" s="142">
        <v>5000</v>
      </c>
      <c r="C86" s="142">
        <v>640</v>
      </c>
      <c r="D86" s="195" t="s">
        <v>62</v>
      </c>
      <c r="E86" s="195">
        <f>D31+D34+D35</f>
        <v>51692</v>
      </c>
      <c r="F86" s="196" t="s">
        <v>62</v>
      </c>
      <c r="G86" s="196" t="s">
        <v>62</v>
      </c>
      <c r="H86" s="196" t="s">
        <v>62</v>
      </c>
      <c r="I86" s="196" t="s">
        <v>62</v>
      </c>
      <c r="J86" s="197" t="s">
        <v>62</v>
      </c>
    </row>
    <row r="87" spans="1:10" s="2" customFormat="1" ht="12.75" thickBot="1" thickTop="1">
      <c r="A87" s="192" t="s">
        <v>97</v>
      </c>
      <c r="B87" s="142">
        <v>9000</v>
      </c>
      <c r="C87" s="142">
        <v>650</v>
      </c>
      <c r="D87" s="195">
        <v>0</v>
      </c>
      <c r="E87" s="208">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89"/>
      <c r="E101" s="289"/>
      <c r="F101" s="9"/>
      <c r="G101" s="275" t="str">
        <f>ЗАПОЛНИТЬ!F26</f>
        <v>Коваль М.С.</v>
      </c>
      <c r="H101" s="275"/>
      <c r="I101" s="275"/>
    </row>
    <row r="102" spans="2:8" s="1" customFormat="1" ht="12.75" customHeight="1">
      <c r="B102" s="9"/>
      <c r="C102" s="9"/>
      <c r="D102" s="286" t="s">
        <v>96</v>
      </c>
      <c r="E102" s="286"/>
      <c r="F102" s="9"/>
      <c r="G102" s="287" t="s">
        <v>128</v>
      </c>
      <c r="H102" s="287"/>
    </row>
    <row r="103" spans="1:9" s="1" customFormat="1" ht="12" customHeight="1">
      <c r="A103" s="9" t="str">
        <f>ЗАПОЛНИТЬ!F31</f>
        <v>Головний бухгалтер</v>
      </c>
      <c r="C103" s="9"/>
      <c r="D103" s="274"/>
      <c r="E103" s="274"/>
      <c r="F103" s="9"/>
      <c r="G103" s="275" t="str">
        <f>ЗАПОЛНИТЬ!F28</f>
        <v>Жук О.С.</v>
      </c>
      <c r="H103" s="275"/>
      <c r="I103" s="275"/>
    </row>
    <row r="104" spans="1:9" s="1" customFormat="1" ht="12" customHeight="1">
      <c r="A104" s="30" t="str">
        <f>ЗАПОЛНИТЬ!C19</f>
        <v>1 січня 2020 року</v>
      </c>
      <c r="C104" s="9"/>
      <c r="D104" s="286" t="s">
        <v>96</v>
      </c>
      <c r="E104" s="286"/>
      <c r="G104" s="287" t="s">
        <v>128</v>
      </c>
      <c r="H104" s="287"/>
      <c r="I104" s="128"/>
    </row>
    <row r="105" s="1" customFormat="1" ht="15">
      <c r="A105" s="127"/>
    </row>
    <row r="107" ht="15">
      <c r="A107" s="167"/>
    </row>
  </sheetData>
  <sheetProtection sheet="1" formatColumns="0" formatRows="0"/>
  <mergeCells count="34">
    <mergeCell ref="G1:J3"/>
    <mergeCell ref="F19:F21"/>
    <mergeCell ref="E19:E21"/>
    <mergeCell ref="E13:J13"/>
    <mergeCell ref="H19:H21"/>
    <mergeCell ref="A4:J4"/>
    <mergeCell ref="A15:C15"/>
    <mergeCell ref="B9:G9"/>
    <mergeCell ref="B10:G10"/>
    <mergeCell ref="E14:J14"/>
    <mergeCell ref="D104:E104"/>
    <mergeCell ref="G104:H104"/>
    <mergeCell ref="A18:L18"/>
    <mergeCell ref="C19:C21"/>
    <mergeCell ref="D19:D21"/>
    <mergeCell ref="G102:H102"/>
    <mergeCell ref="D101:E101"/>
    <mergeCell ref="G101:I101"/>
    <mergeCell ref="D102:E102"/>
    <mergeCell ref="J19:J21"/>
    <mergeCell ref="A5:F5"/>
    <mergeCell ref="A6:J6"/>
    <mergeCell ref="A19:A21"/>
    <mergeCell ref="B19:B21"/>
    <mergeCell ref="A14:C14"/>
    <mergeCell ref="E12:H12"/>
    <mergeCell ref="I19:I21"/>
    <mergeCell ref="D103:E103"/>
    <mergeCell ref="G103:I103"/>
    <mergeCell ref="G19:G21"/>
    <mergeCell ref="B11:G11"/>
    <mergeCell ref="A12:C12"/>
    <mergeCell ref="A13:C13"/>
    <mergeCell ref="E15:J15"/>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zoomScalePageLayoutView="0" workbookViewId="0" topLeftCell="A4">
      <selection activeCell="K42" sqref="K42"/>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0.2890625" style="0" customWidth="1"/>
    <col min="17" max="17" width="9.421875" style="0" customWidth="1"/>
    <col min="18" max="18" width="6.00390625" style="0" customWidth="1"/>
  </cols>
  <sheetData>
    <row r="1" spans="10:18" s="1" customFormat="1" ht="15" customHeight="1">
      <c r="J1" s="290" t="s">
        <v>192</v>
      </c>
      <c r="K1" s="297"/>
      <c r="L1" s="297"/>
      <c r="M1" s="297"/>
      <c r="N1" s="297"/>
      <c r="O1" s="297"/>
      <c r="P1" s="297"/>
      <c r="Q1" s="297"/>
      <c r="R1" s="297"/>
    </row>
    <row r="2" spans="10:18" s="1" customFormat="1" ht="16.5" customHeight="1">
      <c r="J2" s="297"/>
      <c r="K2" s="297"/>
      <c r="L2" s="297"/>
      <c r="M2" s="297"/>
      <c r="N2" s="297"/>
      <c r="O2" s="297"/>
      <c r="P2" s="297"/>
      <c r="Q2" s="297"/>
      <c r="R2" s="297"/>
    </row>
    <row r="3" spans="1:18" s="1" customFormat="1" ht="15">
      <c r="A3" s="292" t="s">
        <v>106</v>
      </c>
      <c r="B3" s="292"/>
      <c r="C3" s="292"/>
      <c r="D3" s="292"/>
      <c r="E3" s="292"/>
      <c r="F3" s="292"/>
      <c r="G3" s="292"/>
      <c r="H3" s="292"/>
      <c r="I3" s="292"/>
      <c r="J3" s="292"/>
      <c r="K3" s="292"/>
      <c r="L3" s="292"/>
      <c r="M3" s="292"/>
      <c r="N3" s="292"/>
      <c r="O3" s="292"/>
      <c r="P3" s="292"/>
      <c r="Q3" s="292"/>
      <c r="R3" s="292"/>
    </row>
    <row r="4" spans="1:19" s="1" customFormat="1" ht="15">
      <c r="A4" s="280" t="str">
        <f>IF('[1]ЗАПОЛНИТЬ'!$F$7=1,CONCATENATE('[1]шапки'!A3),CONCATENATE('[1]шапки'!A3,'[1]шапки'!C3))</f>
        <v>про надходження і використання коштів, отриманих як плата за послуги (форма№ 4-1д, </v>
      </c>
      <c r="B4" s="280"/>
      <c r="C4" s="280"/>
      <c r="D4" s="280"/>
      <c r="E4" s="280"/>
      <c r="F4" s="280"/>
      <c r="G4" s="280"/>
      <c r="H4" s="280"/>
      <c r="I4" s="280"/>
      <c r="J4" s="280"/>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81" t="str">
        <f>CONCATENATE("за ",ЗАПОЛНИТЬ!$B$17," ",ЗАПОЛНИТЬ!$C$17)</f>
        <v>за рік  2019 р.</v>
      </c>
      <c r="B6" s="281"/>
      <c r="C6" s="281"/>
      <c r="D6" s="281"/>
      <c r="E6" s="281"/>
      <c r="F6" s="281"/>
      <c r="G6" s="281"/>
      <c r="H6" s="281"/>
      <c r="I6" s="281"/>
      <c r="J6" s="281"/>
      <c r="K6" s="281"/>
      <c r="L6" s="281"/>
      <c r="M6" s="281"/>
      <c r="N6" s="281"/>
      <c r="O6" s="281"/>
      <c r="P6" s="281"/>
      <c r="Q6" s="281"/>
      <c r="R6" s="281"/>
    </row>
    <row r="7" s="2" customFormat="1" ht="2.25" customHeight="1" hidden="1"/>
    <row r="8" spans="17:18" s="2" customFormat="1" ht="9" customHeight="1">
      <c r="Q8" s="309" t="s">
        <v>107</v>
      </c>
      <c r="R8" s="309"/>
    </row>
    <row r="9" spans="1:18" s="2" customFormat="1" ht="15" customHeight="1">
      <c r="A9" s="26" t="s">
        <v>108</v>
      </c>
      <c r="B9" s="294" t="str">
        <f>ЗАПОЛНИТЬ!B3</f>
        <v>Відділ освіти Жовківської РДА (Зарудцівська ЗОШ І-ІІ ст.)</v>
      </c>
      <c r="C9" s="294"/>
      <c r="D9" s="294"/>
      <c r="E9" s="294"/>
      <c r="F9" s="294"/>
      <c r="G9" s="294"/>
      <c r="H9" s="294"/>
      <c r="I9" s="294"/>
      <c r="J9" s="294"/>
      <c r="K9" s="294"/>
      <c r="L9" s="294"/>
      <c r="M9" s="310" t="str">
        <f>ЗАПОЛНИТЬ!A13</f>
        <v>за ЄДРПОУ</v>
      </c>
      <c r="N9" s="310"/>
      <c r="O9" s="171"/>
      <c r="Q9" s="298" t="str">
        <f>ЗАПОЛНИТЬ!B13</f>
        <v>39013038</v>
      </c>
      <c r="R9" s="298"/>
    </row>
    <row r="10" spans="1:18" s="2" customFormat="1" ht="11.25" customHeight="1">
      <c r="A10" s="5" t="s">
        <v>70</v>
      </c>
      <c r="B10" s="295" t="str">
        <f>ЗАПОЛНИТЬ!B5</f>
        <v>800300, Львівська обл., м.Жовква , вул.Є.Коновальця,4</v>
      </c>
      <c r="C10" s="295"/>
      <c r="D10" s="295"/>
      <c r="E10" s="295"/>
      <c r="F10" s="295"/>
      <c r="G10" s="295"/>
      <c r="H10" s="295"/>
      <c r="I10" s="295"/>
      <c r="J10" s="295"/>
      <c r="K10" s="295"/>
      <c r="L10" s="295"/>
      <c r="M10" s="310" t="str">
        <f>ЗАПОЛНИТЬ!A14</f>
        <v>за КОАТУУ</v>
      </c>
      <c r="N10" s="310"/>
      <c r="O10" s="172"/>
      <c r="Q10" s="311">
        <f>ЗАПОЛНИТЬ!B14</f>
        <v>4622700000</v>
      </c>
      <c r="R10" s="311"/>
    </row>
    <row r="11" spans="1:18" s="2" customFormat="1" ht="11.25" customHeight="1">
      <c r="A11" s="68" t="s">
        <v>111</v>
      </c>
      <c r="B11" s="295" t="str">
        <f>ЗАПОЛНИТЬ!D15</f>
        <v>Орган державної влади</v>
      </c>
      <c r="C11" s="295"/>
      <c r="D11" s="295"/>
      <c r="E11" s="295"/>
      <c r="F11" s="295"/>
      <c r="G11" s="295"/>
      <c r="H11" s="295"/>
      <c r="I11" s="295"/>
      <c r="J11" s="295"/>
      <c r="K11" s="295"/>
      <c r="L11" s="295"/>
      <c r="M11" s="312" t="str">
        <f>ЗАПОЛНИТЬ!A15</f>
        <v>за КОПФГ</v>
      </c>
      <c r="N11" s="312"/>
      <c r="O11" s="172"/>
      <c r="Q11" s="311">
        <f>ЗАПОЛНИТЬ!B15</f>
        <v>410</v>
      </c>
      <c r="R11" s="311"/>
    </row>
    <row r="12" spans="1:18" s="2" customFormat="1" ht="11.25" customHeight="1">
      <c r="A12" s="278" t="s">
        <v>72</v>
      </c>
      <c r="B12" s="278"/>
      <c r="C12" s="278"/>
      <c r="D12" s="278"/>
      <c r="E12" s="304">
        <f>ЗАПОЛНИТЬ!H9</f>
        <v>0</v>
      </c>
      <c r="F12" s="304"/>
      <c r="G12" s="307">
        <f>IF(E12&gt;0,VLOOKUP(E12,#REF!,2,FALSE),"")</f>
      </c>
      <c r="H12" s="307"/>
      <c r="I12" s="307"/>
      <c r="J12" s="307"/>
      <c r="K12" s="307"/>
      <c r="L12" s="307"/>
      <c r="M12" s="307"/>
      <c r="N12" s="307"/>
      <c r="O12" s="307"/>
      <c r="P12" s="99"/>
      <c r="Q12" s="99"/>
      <c r="R12" s="100"/>
    </row>
    <row r="13" spans="1:18" s="2" customFormat="1" ht="11.25">
      <c r="A13" s="278" t="s">
        <v>73</v>
      </c>
      <c r="B13" s="278"/>
      <c r="C13" s="278"/>
      <c r="D13" s="278"/>
      <c r="E13" s="305"/>
      <c r="F13" s="305"/>
      <c r="G13" s="296">
        <f>IF(E13&gt;0,VLOOKUP(E13,#REF!,2,FALSE),"")</f>
      </c>
      <c r="H13" s="296"/>
      <c r="I13" s="296"/>
      <c r="J13" s="296"/>
      <c r="K13" s="296"/>
      <c r="L13" s="296"/>
      <c r="M13" s="296"/>
      <c r="N13" s="296"/>
      <c r="O13" s="296"/>
      <c r="P13" s="296"/>
      <c r="Q13" s="296"/>
      <c r="R13" s="296"/>
    </row>
    <row r="14" spans="1:18" s="2" customFormat="1" ht="15" customHeight="1">
      <c r="A14" s="284" t="s">
        <v>153</v>
      </c>
      <c r="B14" s="284"/>
      <c r="C14" s="284"/>
      <c r="D14" s="284"/>
      <c r="E14" s="306" t="str">
        <f>ЗАПОЛНИТЬ!H10</f>
        <v>6</v>
      </c>
      <c r="F14" s="306"/>
      <c r="G14" s="296" t="str">
        <f>ЗАПОЛНИТЬ!I10</f>
        <v>Орган з питань освіти і науки</v>
      </c>
      <c r="H14" s="296"/>
      <c r="I14" s="296"/>
      <c r="J14" s="296"/>
      <c r="K14" s="296"/>
      <c r="L14" s="296"/>
      <c r="M14" s="296"/>
      <c r="N14" s="296"/>
      <c r="O14" s="296"/>
      <c r="P14" s="296"/>
      <c r="Q14" s="296"/>
      <c r="R14" s="296"/>
    </row>
    <row r="15" spans="1:18" s="2" customFormat="1" ht="44.25" customHeight="1">
      <c r="A15" s="284" t="s">
        <v>191</v>
      </c>
      <c r="B15" s="284"/>
      <c r="C15" s="284"/>
      <c r="D15" s="284"/>
      <c r="E15" s="302" t="s">
        <v>204</v>
      </c>
      <c r="F15" s="303"/>
      <c r="G15" s="308" t="s">
        <v>205</v>
      </c>
      <c r="H15" s="308"/>
      <c r="I15" s="308"/>
      <c r="J15" s="308"/>
      <c r="K15" s="308"/>
      <c r="L15" s="308"/>
      <c r="M15" s="308"/>
      <c r="N15" s="308"/>
      <c r="O15" s="308"/>
      <c r="P15" s="308"/>
      <c r="Q15" s="308"/>
      <c r="R15" s="308"/>
    </row>
    <row r="16" s="2" customFormat="1" ht="11.25">
      <c r="A16" s="97" t="s">
        <v>194</v>
      </c>
    </row>
    <row r="17" s="2" customFormat="1" ht="10.5" customHeight="1" thickBot="1">
      <c r="A17" s="7" t="s">
        <v>132</v>
      </c>
    </row>
    <row r="18" spans="1:18" ht="24" customHeight="1" thickBot="1" thickTop="1">
      <c r="A18" s="282" t="s">
        <v>74</v>
      </c>
      <c r="B18" s="282" t="s">
        <v>75</v>
      </c>
      <c r="C18" s="282" t="s">
        <v>76</v>
      </c>
      <c r="D18" s="282" t="s">
        <v>114</v>
      </c>
      <c r="E18" s="282" t="s">
        <v>115</v>
      </c>
      <c r="F18" s="282"/>
      <c r="G18" s="282" t="s">
        <v>22</v>
      </c>
      <c r="H18" s="282" t="s">
        <v>63</v>
      </c>
      <c r="I18" s="282" t="s">
        <v>122</v>
      </c>
      <c r="J18" s="282" t="s">
        <v>142</v>
      </c>
      <c r="K18" s="282" t="s">
        <v>129</v>
      </c>
      <c r="L18" s="282"/>
      <c r="M18" s="282"/>
      <c r="N18" s="282"/>
      <c r="O18" s="282" t="s">
        <v>130</v>
      </c>
      <c r="P18" s="282"/>
      <c r="Q18" s="282" t="s">
        <v>112</v>
      </c>
      <c r="R18" s="282"/>
    </row>
    <row r="19" spans="1:18" ht="17.25" customHeight="1" thickBot="1" thickTop="1">
      <c r="A19" s="282"/>
      <c r="B19" s="282"/>
      <c r="C19" s="282"/>
      <c r="D19" s="282"/>
      <c r="E19" s="282" t="s">
        <v>77</v>
      </c>
      <c r="F19" s="299" t="s">
        <v>9</v>
      </c>
      <c r="G19" s="282"/>
      <c r="H19" s="282"/>
      <c r="I19" s="282"/>
      <c r="J19" s="282"/>
      <c r="K19" s="282" t="s">
        <v>77</v>
      </c>
      <c r="L19" s="282" t="s">
        <v>140</v>
      </c>
      <c r="M19" s="282"/>
      <c r="N19" s="282"/>
      <c r="O19" s="282" t="s">
        <v>77</v>
      </c>
      <c r="P19" s="301" t="s">
        <v>21</v>
      </c>
      <c r="Q19" s="282"/>
      <c r="R19" s="282"/>
    </row>
    <row r="20" spans="1:18" ht="31.5" customHeight="1" thickBot="1" thickTop="1">
      <c r="A20" s="282"/>
      <c r="B20" s="282"/>
      <c r="C20" s="282"/>
      <c r="D20" s="282"/>
      <c r="E20" s="282"/>
      <c r="F20" s="299"/>
      <c r="G20" s="282"/>
      <c r="H20" s="282"/>
      <c r="I20" s="282"/>
      <c r="J20" s="282"/>
      <c r="K20" s="282"/>
      <c r="L20" s="299" t="s">
        <v>10</v>
      </c>
      <c r="M20" s="299" t="s">
        <v>11</v>
      </c>
      <c r="N20" s="299"/>
      <c r="O20" s="282"/>
      <c r="P20" s="301"/>
      <c r="Q20" s="301" t="s">
        <v>77</v>
      </c>
      <c r="R20" s="299" t="s">
        <v>13</v>
      </c>
    </row>
    <row r="21" spans="1:18" ht="51.75" customHeight="1" thickBot="1" thickTop="1">
      <c r="A21" s="282"/>
      <c r="B21" s="282"/>
      <c r="C21" s="282"/>
      <c r="D21" s="282"/>
      <c r="E21" s="282"/>
      <c r="F21" s="299"/>
      <c r="G21" s="282"/>
      <c r="H21" s="282"/>
      <c r="I21" s="282"/>
      <c r="J21" s="282"/>
      <c r="K21" s="282"/>
      <c r="L21" s="299"/>
      <c r="M21" s="141" t="s">
        <v>77</v>
      </c>
      <c r="N21" s="212" t="s">
        <v>12</v>
      </c>
      <c r="O21" s="282"/>
      <c r="P21" s="301"/>
      <c r="Q21" s="301"/>
      <c r="R21" s="299"/>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0</v>
      </c>
      <c r="E23" s="150">
        <v>451.15</v>
      </c>
      <c r="F23" s="150">
        <v>0</v>
      </c>
      <c r="G23" s="150">
        <v>0</v>
      </c>
      <c r="H23" s="150">
        <v>0</v>
      </c>
      <c r="I23" s="122">
        <f>SUM(I24:I27)</f>
        <v>0</v>
      </c>
      <c r="J23" s="122">
        <f>SUM(J24:J27)</f>
        <v>1874.4</v>
      </c>
      <c r="K23" s="214" t="s">
        <v>78</v>
      </c>
      <c r="L23" s="214" t="s">
        <v>78</v>
      </c>
      <c r="M23" s="214" t="s">
        <v>78</v>
      </c>
      <c r="N23" s="214" t="s">
        <v>78</v>
      </c>
      <c r="O23" s="214" t="s">
        <v>78</v>
      </c>
      <c r="P23" s="214" t="s">
        <v>78</v>
      </c>
      <c r="Q23" s="214">
        <f>E23-G23+H23+J23-K29</f>
        <v>778.3000000000002</v>
      </c>
      <c r="R23" s="150">
        <v>0</v>
      </c>
    </row>
    <row r="24" spans="1:18" s="11" customFormat="1" ht="13.5" customHeight="1" thickBot="1" thickTop="1">
      <c r="A24" s="215" t="s">
        <v>143</v>
      </c>
      <c r="B24" s="149" t="s">
        <v>78</v>
      </c>
      <c r="C24" s="213" t="s">
        <v>26</v>
      </c>
      <c r="D24" s="150"/>
      <c r="E24" s="214" t="s">
        <v>78</v>
      </c>
      <c r="F24" s="214" t="s">
        <v>78</v>
      </c>
      <c r="G24" s="214" t="s">
        <v>78</v>
      </c>
      <c r="H24" s="214" t="s">
        <v>78</v>
      </c>
      <c r="I24" s="150">
        <v>0</v>
      </c>
      <c r="J24" s="150">
        <f>47+1827.4</f>
        <v>1874.4</v>
      </c>
      <c r="K24" s="214" t="s">
        <v>78</v>
      </c>
      <c r="L24" s="214" t="s">
        <v>78</v>
      </c>
      <c r="M24" s="214" t="s">
        <v>78</v>
      </c>
      <c r="N24" s="214" t="s">
        <v>78</v>
      </c>
      <c r="O24" s="214" t="s">
        <v>78</v>
      </c>
      <c r="P24" s="214" t="s">
        <v>78</v>
      </c>
      <c r="Q24" s="214" t="s">
        <v>78</v>
      </c>
      <c r="R24" s="214" t="s">
        <v>78</v>
      </c>
    </row>
    <row r="25" spans="1:18" s="11" customFormat="1" ht="12.75" thickBot="1" thickTop="1">
      <c r="A25" s="216" t="s">
        <v>144</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145</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146</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0</v>
      </c>
      <c r="E29" s="214" t="s">
        <v>78</v>
      </c>
      <c r="F29" s="214" t="s">
        <v>78</v>
      </c>
      <c r="G29" s="214" t="s">
        <v>78</v>
      </c>
      <c r="H29" s="214" t="s">
        <v>78</v>
      </c>
      <c r="I29" s="214" t="s">
        <v>78</v>
      </c>
      <c r="J29" s="214" t="s">
        <v>78</v>
      </c>
      <c r="K29" s="122">
        <f aca="true" t="shared" si="0" ref="K29:P29">K31+K66</f>
        <v>1547.25</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141</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190</v>
      </c>
      <c r="B31" s="177">
        <v>2000</v>
      </c>
      <c r="C31" s="213" t="s">
        <v>32</v>
      </c>
      <c r="D31" s="122">
        <f>D32+D37+D54+D57+D61+D65</f>
        <v>0</v>
      </c>
      <c r="E31" s="214" t="s">
        <v>78</v>
      </c>
      <c r="F31" s="214" t="s">
        <v>78</v>
      </c>
      <c r="G31" s="214" t="s">
        <v>78</v>
      </c>
      <c r="H31" s="214" t="s">
        <v>78</v>
      </c>
      <c r="I31" s="214" t="s">
        <v>78</v>
      </c>
      <c r="J31" s="214" t="s">
        <v>78</v>
      </c>
      <c r="K31" s="122">
        <f aca="true" t="shared" si="1" ref="K31:P31">K32+K37+K54+K57+K61+K65</f>
        <v>1547.25</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156</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157</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158</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159</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160</v>
      </c>
      <c r="B37" s="177">
        <v>2200</v>
      </c>
      <c r="C37" s="149">
        <v>140</v>
      </c>
      <c r="D37" s="122">
        <f>SUM(D38:D44)+D51</f>
        <v>0</v>
      </c>
      <c r="E37" s="214" t="s">
        <v>78</v>
      </c>
      <c r="F37" s="214" t="s">
        <v>78</v>
      </c>
      <c r="G37" s="214" t="s">
        <v>78</v>
      </c>
      <c r="H37" s="214" t="s">
        <v>78</v>
      </c>
      <c r="I37" s="214" t="s">
        <v>78</v>
      </c>
      <c r="J37" s="214" t="s">
        <v>78</v>
      </c>
      <c r="K37" s="122">
        <f aca="true" t="shared" si="4" ref="K37:P37">SUM(K38:K44)+K51</f>
        <v>1547.25</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161</v>
      </c>
      <c r="B38" s="179">
        <v>2210</v>
      </c>
      <c r="C38" s="218">
        <v>150</v>
      </c>
      <c r="D38" s="151">
        <v>0</v>
      </c>
      <c r="E38" s="214" t="s">
        <v>78</v>
      </c>
      <c r="F38" s="214" t="s">
        <v>78</v>
      </c>
      <c r="G38" s="214" t="s">
        <v>78</v>
      </c>
      <c r="H38" s="214" t="s">
        <v>78</v>
      </c>
      <c r="I38" s="214" t="s">
        <v>78</v>
      </c>
      <c r="J38" s="214" t="s">
        <v>78</v>
      </c>
      <c r="K38" s="151">
        <v>32</v>
      </c>
      <c r="L38" s="151">
        <v>0</v>
      </c>
      <c r="M38" s="151"/>
      <c r="N38" s="151"/>
      <c r="O38" s="151">
        <v>0</v>
      </c>
      <c r="P38" s="151">
        <v>0</v>
      </c>
      <c r="Q38" s="214" t="s">
        <v>78</v>
      </c>
      <c r="R38" s="214" t="s">
        <v>78</v>
      </c>
    </row>
    <row r="39" spans="1:18" s="11" customFormat="1" ht="12.75" thickBot="1" thickTop="1">
      <c r="A39" s="185" t="s">
        <v>162</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163</v>
      </c>
      <c r="B40" s="179">
        <v>2230</v>
      </c>
      <c r="C40" s="218">
        <v>170</v>
      </c>
      <c r="D40" s="151">
        <v>0</v>
      </c>
      <c r="E40" s="214" t="s">
        <v>78</v>
      </c>
      <c r="F40" s="214" t="s">
        <v>78</v>
      </c>
      <c r="G40" s="214" t="s">
        <v>78</v>
      </c>
      <c r="H40" s="214" t="s">
        <v>78</v>
      </c>
      <c r="I40" s="214" t="s">
        <v>78</v>
      </c>
      <c r="J40" s="214" t="s">
        <v>78</v>
      </c>
      <c r="K40" s="151">
        <v>1505.1</v>
      </c>
      <c r="L40" s="151">
        <v>0</v>
      </c>
      <c r="M40" s="151"/>
      <c r="N40" s="151"/>
      <c r="O40" s="151">
        <v>0</v>
      </c>
      <c r="P40" s="151">
        <v>0</v>
      </c>
      <c r="Q40" s="214" t="s">
        <v>78</v>
      </c>
      <c r="R40" s="214" t="s">
        <v>78</v>
      </c>
    </row>
    <row r="41" spans="1:18" s="11" customFormat="1" ht="12.75" thickBot="1" thickTop="1">
      <c r="A41" s="144" t="s">
        <v>164</v>
      </c>
      <c r="B41" s="179">
        <v>2240</v>
      </c>
      <c r="C41" s="218">
        <v>180</v>
      </c>
      <c r="D41" s="151">
        <v>0</v>
      </c>
      <c r="E41" s="214" t="s">
        <v>78</v>
      </c>
      <c r="F41" s="214" t="s">
        <v>78</v>
      </c>
      <c r="G41" s="214" t="s">
        <v>78</v>
      </c>
      <c r="H41" s="214" t="s">
        <v>78</v>
      </c>
      <c r="I41" s="214" t="s">
        <v>78</v>
      </c>
      <c r="J41" s="214" t="s">
        <v>78</v>
      </c>
      <c r="K41" s="151">
        <v>10.15</v>
      </c>
      <c r="L41" s="151">
        <v>0</v>
      </c>
      <c r="M41" s="151"/>
      <c r="N41" s="151"/>
      <c r="O41" s="151">
        <v>0</v>
      </c>
      <c r="P41" s="151">
        <v>0</v>
      </c>
      <c r="Q41" s="214" t="s">
        <v>78</v>
      </c>
      <c r="R41" s="214" t="s">
        <v>78</v>
      </c>
    </row>
    <row r="42" spans="1:18" s="11" customFormat="1" ht="11.25" customHeight="1" thickBot="1" thickTop="1">
      <c r="A42" s="144" t="s">
        <v>81</v>
      </c>
      <c r="B42" s="179">
        <v>2250</v>
      </c>
      <c r="C42" s="218">
        <v>190</v>
      </c>
      <c r="D42" s="151">
        <v>0</v>
      </c>
      <c r="E42" s="214" t="s">
        <v>78</v>
      </c>
      <c r="F42" s="214" t="s">
        <v>78</v>
      </c>
      <c r="G42" s="214" t="s">
        <v>78</v>
      </c>
      <c r="H42" s="214" t="s">
        <v>78</v>
      </c>
      <c r="I42" s="214" t="s">
        <v>78</v>
      </c>
      <c r="J42" s="214" t="s">
        <v>78</v>
      </c>
      <c r="K42" s="151">
        <v>0</v>
      </c>
      <c r="L42" s="151">
        <v>0</v>
      </c>
      <c r="M42" s="151">
        <v>0</v>
      </c>
      <c r="N42" s="151">
        <v>0</v>
      </c>
      <c r="O42" s="151">
        <v>0</v>
      </c>
      <c r="P42" s="151">
        <v>0</v>
      </c>
      <c r="Q42" s="214" t="s">
        <v>78</v>
      </c>
      <c r="R42" s="214" t="s">
        <v>78</v>
      </c>
    </row>
    <row r="43" spans="1:18" s="11" customFormat="1" ht="11.25" customHeight="1" thickBot="1" thickTop="1">
      <c r="A43" s="186" t="s">
        <v>165</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166</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167</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168</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169</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170</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171</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172</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173</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174</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175</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176</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177</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178</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179</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180</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181</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182</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183</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184</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185</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186</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187</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148</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188</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00" t="str">
        <f>ЗАПОЛНИТЬ!F26</f>
        <v>Коваль М.С.</v>
      </c>
      <c r="I102" s="300"/>
      <c r="J102" s="300"/>
    </row>
    <row r="103" spans="1:10" ht="12" customHeight="1">
      <c r="A103" s="90"/>
      <c r="C103" s="9"/>
      <c r="D103" s="10" t="s">
        <v>96</v>
      </c>
      <c r="E103" s="10"/>
      <c r="F103" s="10"/>
      <c r="H103" s="287" t="s">
        <v>128</v>
      </c>
      <c r="I103" s="287"/>
      <c r="J103" s="287"/>
    </row>
    <row r="104" spans="1:10" ht="15">
      <c r="A104" s="90" t="str">
        <f>ЗАПОЛНИТЬ!F31</f>
        <v>Головний бухгалтер</v>
      </c>
      <c r="C104" s="1"/>
      <c r="D104" s="35"/>
      <c r="E104" s="35"/>
      <c r="F104" s="35"/>
      <c r="H104" s="275" t="str">
        <f>ЗАПОЛНИТЬ!F28</f>
        <v>Жук О.С.</v>
      </c>
      <c r="I104" s="275"/>
      <c r="J104" s="275"/>
    </row>
    <row r="105" spans="1:10" ht="15">
      <c r="A105" s="30" t="str">
        <f>ЗАПОЛНИТЬ!C19</f>
        <v>1 січня 2020 року</v>
      </c>
      <c r="C105" s="1"/>
      <c r="D105" s="10" t="s">
        <v>96</v>
      </c>
      <c r="E105" s="10"/>
      <c r="F105" s="10"/>
      <c r="H105" s="287" t="s">
        <v>128</v>
      </c>
      <c r="I105" s="287"/>
      <c r="J105" s="287"/>
    </row>
    <row r="106" ht="15">
      <c r="A106" s="127"/>
    </row>
  </sheetData>
  <sheetProtection sheet="1" formatColumns="0" formatRows="0"/>
  <mergeCells count="52">
    <mergeCell ref="Q8:R8"/>
    <mergeCell ref="M9:N9"/>
    <mergeCell ref="Q10:R10"/>
    <mergeCell ref="M10:N10"/>
    <mergeCell ref="Q11:R11"/>
    <mergeCell ref="M11:N11"/>
    <mergeCell ref="B9:L9"/>
    <mergeCell ref="B10:L10"/>
    <mergeCell ref="B11:L11"/>
    <mergeCell ref="A12:D12"/>
    <mergeCell ref="A13:D13"/>
    <mergeCell ref="A15:D15"/>
    <mergeCell ref="G15:R15"/>
    <mergeCell ref="A18:A21"/>
    <mergeCell ref="B18:B21"/>
    <mergeCell ref="E12:F12"/>
    <mergeCell ref="E13:F13"/>
    <mergeCell ref="E14:F14"/>
    <mergeCell ref="G12:O12"/>
    <mergeCell ref="C18:C21"/>
    <mergeCell ref="D18:D21"/>
    <mergeCell ref="G13:R13"/>
    <mergeCell ref="G18:G21"/>
    <mergeCell ref="Q20:Q21"/>
    <mergeCell ref="R20:R21"/>
    <mergeCell ref="O19:O21"/>
    <mergeCell ref="I18:I21"/>
    <mergeCell ref="J18:J21"/>
    <mergeCell ref="E15:F15"/>
    <mergeCell ref="Q18:R19"/>
    <mergeCell ref="K18:N18"/>
    <mergeCell ref="L19:N19"/>
    <mergeCell ref="H18:H21"/>
    <mergeCell ref="H105:J105"/>
    <mergeCell ref="H102:J102"/>
    <mergeCell ref="H104:J104"/>
    <mergeCell ref="H103:J103"/>
    <mergeCell ref="O18:P18"/>
    <mergeCell ref="E18:F18"/>
    <mergeCell ref="P19:P21"/>
    <mergeCell ref="E19:E21"/>
    <mergeCell ref="F19:F21"/>
    <mergeCell ref="J1:R2"/>
    <mergeCell ref="A3:R3"/>
    <mergeCell ref="A6:R6"/>
    <mergeCell ref="K19:K21"/>
    <mergeCell ref="A14:D14"/>
    <mergeCell ref="G14:R14"/>
    <mergeCell ref="A4:J4"/>
    <mergeCell ref="Q9:R9"/>
    <mergeCell ref="M20:N20"/>
    <mergeCell ref="L20:L2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zoomScalePageLayoutView="0" workbookViewId="0" topLeftCell="A1">
      <selection activeCell="E34" sqref="E34"/>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90" t="s">
        <v>131</v>
      </c>
      <c r="J1" s="290"/>
      <c r="K1" s="290"/>
      <c r="L1" s="290"/>
      <c r="M1" s="290"/>
      <c r="N1" s="14"/>
    </row>
    <row r="2" spans="7:14" s="1" customFormat="1" ht="29.25" customHeight="1">
      <c r="G2" s="14"/>
      <c r="H2" s="14"/>
      <c r="I2" s="290"/>
      <c r="J2" s="290"/>
      <c r="K2" s="290"/>
      <c r="L2" s="290"/>
      <c r="M2" s="290"/>
      <c r="N2" s="14"/>
    </row>
    <row r="3" spans="1:14" s="1" customFormat="1" ht="15">
      <c r="A3" s="292" t="s">
        <v>106</v>
      </c>
      <c r="B3" s="292"/>
      <c r="C3" s="292"/>
      <c r="D3" s="292"/>
      <c r="E3" s="292"/>
      <c r="F3" s="292"/>
      <c r="G3" s="292"/>
      <c r="H3" s="292"/>
      <c r="I3" s="292"/>
      <c r="J3" s="292"/>
      <c r="K3" s="292"/>
      <c r="L3" s="292"/>
      <c r="M3" s="292"/>
      <c r="N3" s="14"/>
    </row>
    <row r="4" spans="1:17" s="36" customFormat="1" ht="15">
      <c r="A4" s="281" t="s">
        <v>55</v>
      </c>
      <c r="B4" s="281"/>
      <c r="C4" s="281"/>
      <c r="D4" s="281"/>
      <c r="E4" s="281"/>
      <c r="F4" s="281"/>
      <c r="G4" s="281"/>
      <c r="H4" s="281"/>
      <c r="I4" s="281"/>
      <c r="J4" s="281"/>
      <c r="K4" s="281"/>
      <c r="L4" s="281"/>
      <c r="M4" s="281"/>
      <c r="N4" s="33"/>
      <c r="O4" s="33"/>
      <c r="P4" s="33"/>
      <c r="Q4" s="33"/>
    </row>
    <row r="5" spans="1:17" s="36" customFormat="1" ht="13.5" customHeight="1">
      <c r="A5" s="280" t="str">
        <f>IF('[1]ЗАПОЛНИТЬ'!$F$7=1,CONCATENATE('[1]шапки'!A4),CONCATENATE('[1]шапки'!A4,'[1]шапки'!C4))</f>
        <v>(форма № 4-2д, </v>
      </c>
      <c r="B5" s="280"/>
      <c r="C5" s="280"/>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81" t="str">
        <f>CONCATENATE("за ",ЗАПОЛНИТЬ!$B$17," ",ЗАПОЛНИТЬ!$C$17)</f>
        <v>за рік  2019 р.</v>
      </c>
      <c r="B6" s="281"/>
      <c r="C6" s="281"/>
      <c r="D6" s="281"/>
      <c r="E6" s="281"/>
      <c r="F6" s="281"/>
      <c r="G6" s="281"/>
      <c r="H6" s="281"/>
      <c r="I6" s="281"/>
      <c r="J6" s="281"/>
      <c r="K6" s="281"/>
      <c r="L6" s="281"/>
      <c r="M6" s="281"/>
    </row>
    <row r="7" s="2" customFormat="1" ht="4.5" customHeight="1" hidden="1"/>
    <row r="8" spans="13:14" s="2" customFormat="1" ht="9" customHeight="1">
      <c r="M8" s="314" t="s">
        <v>107</v>
      </c>
      <c r="N8" s="314"/>
    </row>
    <row r="9" spans="1:15" s="2" customFormat="1" ht="12">
      <c r="A9" s="27" t="s">
        <v>108</v>
      </c>
      <c r="B9" s="294" t="str">
        <f>ЗАПОЛНИТЬ!B3</f>
        <v>Відділ освіти Жовківської РДА (Зарудцівська ЗОШ І-ІІ ст.)</v>
      </c>
      <c r="C9" s="294"/>
      <c r="D9" s="294"/>
      <c r="E9" s="294"/>
      <c r="F9" s="294"/>
      <c r="G9" s="294"/>
      <c r="H9" s="294"/>
      <c r="I9" s="294"/>
      <c r="J9" s="294"/>
      <c r="K9" s="29" t="str">
        <f>ЗАПОЛНИТЬ!A13</f>
        <v>за ЄДРПОУ</v>
      </c>
      <c r="M9" s="298" t="str">
        <f>ЗАПОЛНИТЬ!B13</f>
        <v>39013038</v>
      </c>
      <c r="N9" s="298"/>
      <c r="O9" s="4"/>
    </row>
    <row r="10" spans="1:15" s="2" customFormat="1" ht="11.25" customHeight="1">
      <c r="A10" s="5" t="s">
        <v>70</v>
      </c>
      <c r="B10" s="295" t="str">
        <f>ЗАПОЛНИТЬ!B5</f>
        <v>800300, Львівська обл., м.Жовква , вул.Є.Коновальця,4</v>
      </c>
      <c r="C10" s="295"/>
      <c r="D10" s="295"/>
      <c r="E10" s="295"/>
      <c r="F10" s="295"/>
      <c r="G10" s="295"/>
      <c r="H10" s="295"/>
      <c r="I10" s="295"/>
      <c r="J10" s="295"/>
      <c r="K10" s="29" t="str">
        <f>ЗАПОЛНИТЬ!A14</f>
        <v>за КОАТУУ</v>
      </c>
      <c r="M10" s="311">
        <f>ЗАПОЛНИТЬ!B14</f>
        <v>4622700000</v>
      </c>
      <c r="N10" s="311"/>
      <c r="O10" s="5"/>
    </row>
    <row r="11" spans="1:15" s="2" customFormat="1" ht="11.25" customHeight="1">
      <c r="A11" s="68" t="s">
        <v>111</v>
      </c>
      <c r="B11" s="295" t="str">
        <f>ЗАПОЛНИТЬ!D15</f>
        <v>Орган державної влади</v>
      </c>
      <c r="C11" s="295"/>
      <c r="D11" s="295"/>
      <c r="E11" s="295"/>
      <c r="F11" s="295"/>
      <c r="G11" s="295"/>
      <c r="H11" s="295"/>
      <c r="I11" s="295"/>
      <c r="J11" s="295"/>
      <c r="K11" s="29" t="str">
        <f>ЗАПОЛНИТЬ!A15</f>
        <v>за КОПФГ</v>
      </c>
      <c r="M11" s="311">
        <f>ЗАПОЛНИТЬ!B15</f>
        <v>410</v>
      </c>
      <c r="N11" s="311"/>
      <c r="O11" s="5"/>
    </row>
    <row r="12" spans="1:15" s="2" customFormat="1" ht="12">
      <c r="A12" s="278" t="s">
        <v>72</v>
      </c>
      <c r="B12" s="278"/>
      <c r="C12" s="278"/>
      <c r="D12" s="96">
        <f>ЗАПОЛНИТЬ!H9</f>
        <v>0</v>
      </c>
      <c r="E12" s="313">
        <f>IF(D12&gt;0,VLOOKUP(D12,#REF!,2,FALSE),"")</f>
      </c>
      <c r="F12" s="313"/>
      <c r="G12" s="313"/>
      <c r="H12" s="313"/>
      <c r="I12" s="313"/>
      <c r="J12" s="313"/>
      <c r="K12" s="174"/>
      <c r="L12" s="101"/>
      <c r="M12" s="101"/>
      <c r="N12" s="16"/>
      <c r="O12" s="4"/>
    </row>
    <row r="13" spans="1:15" s="2" customFormat="1" ht="11.25">
      <c r="A13" s="278" t="s">
        <v>73</v>
      </c>
      <c r="B13" s="278"/>
      <c r="C13" s="278"/>
      <c r="D13" s="173"/>
      <c r="E13" s="316">
        <f>IF(D13&gt;0,VLOOKUP(D13,#REF!,2,FALSE),"")</f>
      </c>
      <c r="F13" s="316"/>
      <c r="G13" s="316"/>
      <c r="H13" s="316"/>
      <c r="I13" s="316"/>
      <c r="J13" s="316"/>
      <c r="K13" s="316"/>
      <c r="L13" s="316"/>
      <c r="M13" s="316"/>
      <c r="N13" s="15"/>
      <c r="O13" s="4"/>
    </row>
    <row r="14" spans="1:15" s="2" customFormat="1" ht="11.25">
      <c r="A14" s="284" t="s">
        <v>153</v>
      </c>
      <c r="B14" s="284"/>
      <c r="C14" s="284"/>
      <c r="D14" s="94" t="str">
        <f>ЗАПОЛНИТЬ!H10</f>
        <v>6</v>
      </c>
      <c r="E14" s="313" t="str">
        <f>ЗАПОЛНИТЬ!I10</f>
        <v>Орган з питань освіти і науки</v>
      </c>
      <c r="F14" s="313"/>
      <c r="G14" s="313"/>
      <c r="H14" s="313"/>
      <c r="I14" s="313"/>
      <c r="J14" s="313"/>
      <c r="K14" s="313"/>
      <c r="L14" s="313"/>
      <c r="M14" s="313"/>
      <c r="N14" s="17"/>
      <c r="O14" s="6"/>
    </row>
    <row r="15" spans="1:15" s="2" customFormat="1" ht="30.75" customHeight="1">
      <c r="A15" s="284" t="s">
        <v>191</v>
      </c>
      <c r="B15" s="284"/>
      <c r="C15" s="284"/>
      <c r="D15" s="252" t="s">
        <v>204</v>
      </c>
      <c r="E15" s="315" t="s">
        <v>205</v>
      </c>
      <c r="F15" s="315"/>
      <c r="G15" s="315"/>
      <c r="H15" s="315"/>
      <c r="I15" s="315"/>
      <c r="J15" s="315"/>
      <c r="K15" s="315"/>
      <c r="L15" s="315"/>
      <c r="M15" s="315"/>
      <c r="N15" s="17"/>
      <c r="O15" s="6"/>
    </row>
    <row r="16" s="2" customFormat="1" ht="11.25">
      <c r="A16" s="65" t="s">
        <v>195</v>
      </c>
    </row>
    <row r="17" s="2" customFormat="1" ht="12" thickBot="1">
      <c r="A17" s="7" t="s">
        <v>132</v>
      </c>
    </row>
    <row r="18" spans="1:14" s="2" customFormat="1" ht="11.25" customHeight="1" thickBot="1" thickTop="1">
      <c r="A18" s="282" t="s">
        <v>74</v>
      </c>
      <c r="B18" s="282" t="s">
        <v>116</v>
      </c>
      <c r="C18" s="282" t="s">
        <v>76</v>
      </c>
      <c r="D18" s="282" t="s">
        <v>123</v>
      </c>
      <c r="E18" s="282" t="s">
        <v>115</v>
      </c>
      <c r="F18" s="282"/>
      <c r="G18" s="282" t="s">
        <v>22</v>
      </c>
      <c r="H18" s="282" t="s">
        <v>147</v>
      </c>
      <c r="I18" s="282" t="s">
        <v>113</v>
      </c>
      <c r="J18" s="282" t="s">
        <v>129</v>
      </c>
      <c r="K18" s="282"/>
      <c r="L18" s="282" t="s">
        <v>130</v>
      </c>
      <c r="M18" s="299" t="s">
        <v>112</v>
      </c>
      <c r="N18" s="299"/>
    </row>
    <row r="19" spans="1:14" s="2" customFormat="1" ht="16.5" customHeight="1" thickBot="1" thickTop="1">
      <c r="A19" s="282"/>
      <c r="B19" s="282"/>
      <c r="C19" s="282"/>
      <c r="D19" s="282"/>
      <c r="E19" s="282"/>
      <c r="F19" s="282"/>
      <c r="G19" s="282"/>
      <c r="H19" s="282"/>
      <c r="I19" s="282"/>
      <c r="J19" s="282"/>
      <c r="K19" s="282"/>
      <c r="L19" s="282"/>
      <c r="M19" s="299"/>
      <c r="N19" s="299"/>
    </row>
    <row r="20" spans="1:14" s="2" customFormat="1" ht="36.75" customHeight="1" thickBot="1" thickTop="1">
      <c r="A20" s="282"/>
      <c r="B20" s="282"/>
      <c r="C20" s="282"/>
      <c r="D20" s="282"/>
      <c r="E20" s="141" t="s">
        <v>77</v>
      </c>
      <c r="F20" s="212" t="s">
        <v>9</v>
      </c>
      <c r="G20" s="282"/>
      <c r="H20" s="282"/>
      <c r="I20" s="282"/>
      <c r="J20" s="141" t="s">
        <v>77</v>
      </c>
      <c r="K20" s="212" t="s">
        <v>14</v>
      </c>
      <c r="L20" s="282"/>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0</v>
      </c>
      <c r="E22" s="150">
        <v>0</v>
      </c>
      <c r="F22" s="150">
        <v>0</v>
      </c>
      <c r="G22" s="150">
        <v>0</v>
      </c>
      <c r="H22" s="122">
        <f>H25</f>
        <v>0</v>
      </c>
      <c r="I22" s="122">
        <f>SUM(I23:I26)</f>
        <v>0</v>
      </c>
      <c r="J22" s="214" t="s">
        <v>78</v>
      </c>
      <c r="K22" s="214" t="s">
        <v>78</v>
      </c>
      <c r="L22" s="214" t="s">
        <v>78</v>
      </c>
      <c r="M22" s="122">
        <f>E22-F22-G22+I22-J28-K28</f>
        <v>0</v>
      </c>
      <c r="N22" s="122">
        <v>0</v>
      </c>
    </row>
    <row r="23" spans="1:14" s="2" customFormat="1" ht="12.75" thickBot="1" thickTop="1">
      <c r="A23" s="215" t="s">
        <v>34</v>
      </c>
      <c r="B23" s="149" t="s">
        <v>78</v>
      </c>
      <c r="C23" s="213" t="s">
        <v>26</v>
      </c>
      <c r="D23" s="221">
        <v>0</v>
      </c>
      <c r="E23" s="214" t="s">
        <v>78</v>
      </c>
      <c r="F23" s="214" t="s">
        <v>78</v>
      </c>
      <c r="G23" s="214" t="s">
        <v>78</v>
      </c>
      <c r="H23" s="214" t="s">
        <v>78</v>
      </c>
      <c r="I23" s="221"/>
      <c r="J23" s="214" t="s">
        <v>78</v>
      </c>
      <c r="K23" s="214" t="s">
        <v>78</v>
      </c>
      <c r="L23" s="214" t="s">
        <v>78</v>
      </c>
      <c r="M23" s="214" t="s">
        <v>78</v>
      </c>
      <c r="N23" s="214" t="s">
        <v>78</v>
      </c>
    </row>
    <row r="24" spans="1:14" s="2" customFormat="1" ht="27.75" customHeight="1" thickBot="1" thickTop="1">
      <c r="A24" s="226" t="s">
        <v>189</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v>0</v>
      </c>
      <c r="E26" s="214" t="s">
        <v>78</v>
      </c>
      <c r="F26" s="214" t="s">
        <v>78</v>
      </c>
      <c r="G26" s="214" t="s">
        <v>78</v>
      </c>
      <c r="H26" s="214" t="s">
        <v>78</v>
      </c>
      <c r="I26" s="221">
        <v>0</v>
      </c>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0</v>
      </c>
      <c r="E28" s="214" t="s">
        <v>78</v>
      </c>
      <c r="F28" s="214" t="s">
        <v>78</v>
      </c>
      <c r="G28" s="214" t="s">
        <v>78</v>
      </c>
      <c r="H28" s="214" t="s">
        <v>78</v>
      </c>
      <c r="I28" s="214" t="s">
        <v>78</v>
      </c>
      <c r="J28" s="122">
        <f>J30+J65+J88+J97</f>
        <v>0</v>
      </c>
      <c r="K28" s="122">
        <f>K30+K65+K88+K97</f>
        <v>0</v>
      </c>
      <c r="L28" s="122">
        <f>L30+L65+L88+L97</f>
        <v>0</v>
      </c>
      <c r="M28" s="214" t="s">
        <v>78</v>
      </c>
      <c r="N28" s="214" t="s">
        <v>78</v>
      </c>
    </row>
    <row r="29" spans="1:14" s="2" customFormat="1" ht="12.75" thickBot="1" thickTop="1">
      <c r="A29" s="228" t="s">
        <v>141</v>
      </c>
      <c r="B29" s="229"/>
      <c r="C29" s="230"/>
      <c r="D29" s="197"/>
      <c r="E29" s="214"/>
      <c r="F29" s="214"/>
      <c r="G29" s="214"/>
      <c r="H29" s="214"/>
      <c r="I29" s="214"/>
      <c r="J29" s="197"/>
      <c r="K29" s="197"/>
      <c r="L29" s="197"/>
      <c r="M29" s="214"/>
      <c r="N29" s="214"/>
    </row>
    <row r="30" spans="1:14" s="2" customFormat="1" ht="12.75" thickBot="1" thickTop="1">
      <c r="A30" s="146" t="s">
        <v>190</v>
      </c>
      <c r="B30" s="177">
        <v>2000</v>
      </c>
      <c r="C30" s="178" t="s">
        <v>32</v>
      </c>
      <c r="D30" s="122">
        <f>D31+D36+D53+D56+D60+D64</f>
        <v>0</v>
      </c>
      <c r="E30" s="214" t="s">
        <v>78</v>
      </c>
      <c r="F30" s="214" t="s">
        <v>78</v>
      </c>
      <c r="G30" s="214" t="s">
        <v>78</v>
      </c>
      <c r="H30" s="214" t="s">
        <v>78</v>
      </c>
      <c r="I30" s="214" t="s">
        <v>78</v>
      </c>
      <c r="J30" s="122">
        <f>J31+J36+J53+J56+J60+J64</f>
        <v>0</v>
      </c>
      <c r="K30" s="122">
        <f>K31+K36+K53+K56+K60+K64</f>
        <v>0</v>
      </c>
      <c r="L30" s="122">
        <f>L31+L36+L53+L56+L60+L64</f>
        <v>0</v>
      </c>
      <c r="M30" s="214" t="s">
        <v>78</v>
      </c>
      <c r="N30" s="214" t="s">
        <v>78</v>
      </c>
    </row>
    <row r="31" spans="1:14" s="2" customFormat="1" ht="12.75" thickBot="1" thickTop="1">
      <c r="A31" s="143" t="s">
        <v>156</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157</v>
      </c>
      <c r="B32" s="179">
        <v>2110</v>
      </c>
      <c r="C32" s="180" t="s">
        <v>139</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158</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159</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160</v>
      </c>
      <c r="B36" s="177">
        <v>2200</v>
      </c>
      <c r="C36" s="177">
        <v>140</v>
      </c>
      <c r="D36" s="122">
        <f>SUM(D37:D43)+D50</f>
        <v>0</v>
      </c>
      <c r="E36" s="214" t="s">
        <v>78</v>
      </c>
      <c r="F36" s="214" t="s">
        <v>78</v>
      </c>
      <c r="G36" s="214" t="s">
        <v>78</v>
      </c>
      <c r="H36" s="214" t="s">
        <v>78</v>
      </c>
      <c r="I36" s="214" t="s">
        <v>78</v>
      </c>
      <c r="J36" s="122">
        <f>SUM(J37:J43)+J50</f>
        <v>0</v>
      </c>
      <c r="K36" s="122">
        <f>SUM(K37:K43)+K50</f>
        <v>0</v>
      </c>
      <c r="L36" s="122">
        <f>SUM(L37:L43)+L50</f>
        <v>0</v>
      </c>
      <c r="M36" s="214" t="s">
        <v>78</v>
      </c>
      <c r="N36" s="214" t="s">
        <v>78</v>
      </c>
    </row>
    <row r="37" spans="1:14" s="2" customFormat="1" ht="12.75" thickBot="1" thickTop="1">
      <c r="A37" s="185" t="s">
        <v>161</v>
      </c>
      <c r="B37" s="179">
        <v>2210</v>
      </c>
      <c r="C37" s="179">
        <v>150</v>
      </c>
      <c r="D37" s="151"/>
      <c r="E37" s="214" t="s">
        <v>78</v>
      </c>
      <c r="F37" s="214" t="s">
        <v>78</v>
      </c>
      <c r="G37" s="214" t="s">
        <v>78</v>
      </c>
      <c r="H37" s="214" t="s">
        <v>78</v>
      </c>
      <c r="I37" s="214" t="s">
        <v>78</v>
      </c>
      <c r="J37" s="151"/>
      <c r="K37" s="151">
        <v>0</v>
      </c>
      <c r="L37" s="151">
        <v>0</v>
      </c>
      <c r="M37" s="214" t="s">
        <v>78</v>
      </c>
      <c r="N37" s="214" t="s">
        <v>78</v>
      </c>
    </row>
    <row r="38" spans="1:14" s="2" customFormat="1" ht="12.75" thickBot="1" thickTop="1">
      <c r="A38" s="185" t="s">
        <v>162</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163</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164</v>
      </c>
      <c r="B40" s="179">
        <v>2240</v>
      </c>
      <c r="C40" s="179">
        <v>180</v>
      </c>
      <c r="D40" s="151">
        <v>0</v>
      </c>
      <c r="E40" s="214" t="s">
        <v>78</v>
      </c>
      <c r="F40" s="214" t="s">
        <v>78</v>
      </c>
      <c r="G40" s="214" t="s">
        <v>78</v>
      </c>
      <c r="H40" s="214" t="s">
        <v>78</v>
      </c>
      <c r="I40" s="214" t="s">
        <v>78</v>
      </c>
      <c r="J40" s="151">
        <v>0</v>
      </c>
      <c r="K40" s="151">
        <v>0</v>
      </c>
      <c r="L40" s="151">
        <v>0</v>
      </c>
      <c r="M40" s="214" t="s">
        <v>78</v>
      </c>
      <c r="N40" s="214" t="s">
        <v>78</v>
      </c>
    </row>
    <row r="41" spans="1:14" s="2" customFormat="1" ht="12.75" thickBot="1" thickTop="1">
      <c r="A41" s="144" t="s">
        <v>81</v>
      </c>
      <c r="B41" s="179">
        <v>2250</v>
      </c>
      <c r="C41" s="179">
        <v>190</v>
      </c>
      <c r="D41" s="151">
        <v>0</v>
      </c>
      <c r="E41" s="214" t="s">
        <v>78</v>
      </c>
      <c r="F41" s="214" t="s">
        <v>78</v>
      </c>
      <c r="G41" s="214" t="s">
        <v>78</v>
      </c>
      <c r="H41" s="214" t="s">
        <v>78</v>
      </c>
      <c r="I41" s="214" t="s">
        <v>78</v>
      </c>
      <c r="J41" s="151">
        <v>0</v>
      </c>
      <c r="K41" s="151">
        <v>0</v>
      </c>
      <c r="L41" s="151">
        <v>0</v>
      </c>
      <c r="M41" s="214" t="s">
        <v>78</v>
      </c>
      <c r="N41" s="214" t="s">
        <v>78</v>
      </c>
    </row>
    <row r="42" spans="1:14" s="2" customFormat="1" ht="12.75" customHeight="1" thickBot="1" thickTop="1">
      <c r="A42" s="186" t="s">
        <v>165</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166</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167</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168</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169</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170</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171</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172</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173</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174</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175</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176</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177</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178</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179</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180</v>
      </c>
      <c r="B65" s="146">
        <v>3000</v>
      </c>
      <c r="C65" s="146">
        <v>430</v>
      </c>
      <c r="D65" s="122">
        <f>D66+D80</f>
        <v>0</v>
      </c>
      <c r="E65" s="214" t="s">
        <v>78</v>
      </c>
      <c r="F65" s="214" t="s">
        <v>78</v>
      </c>
      <c r="G65" s="214" t="s">
        <v>78</v>
      </c>
      <c r="H65" s="214" t="s">
        <v>78</v>
      </c>
      <c r="I65" s="214" t="s">
        <v>78</v>
      </c>
      <c r="J65" s="122">
        <f>J66+J80</f>
        <v>0</v>
      </c>
      <c r="K65" s="122">
        <f>K66+K80</f>
        <v>0</v>
      </c>
      <c r="L65" s="122">
        <f>L66+L80</f>
        <v>0</v>
      </c>
      <c r="M65" s="214" t="s">
        <v>78</v>
      </c>
      <c r="N65" s="214" t="s">
        <v>78</v>
      </c>
    </row>
    <row r="66" spans="1:14" s="2" customFormat="1" ht="12.75" thickBot="1" thickTop="1">
      <c r="A66" s="143" t="s">
        <v>66</v>
      </c>
      <c r="B66" s="146">
        <v>3100</v>
      </c>
      <c r="C66" s="146">
        <v>440</v>
      </c>
      <c r="D66" s="122">
        <f>D67+D68+D71+D74+D78+D79</f>
        <v>0</v>
      </c>
      <c r="E66" s="214" t="s">
        <v>78</v>
      </c>
      <c r="F66" s="214" t="s">
        <v>78</v>
      </c>
      <c r="G66" s="214" t="s">
        <v>78</v>
      </c>
      <c r="H66" s="214" t="s">
        <v>78</v>
      </c>
      <c r="I66" s="214" t="s">
        <v>78</v>
      </c>
      <c r="J66" s="122">
        <f>J67+J68+J71+J74+J78+J79</f>
        <v>0</v>
      </c>
      <c r="K66" s="122">
        <f>K67+K68+K71+K74+K78+K79</f>
        <v>0</v>
      </c>
      <c r="L66" s="122">
        <f>L67+L68+L71+L74+L78+L79</f>
        <v>0</v>
      </c>
      <c r="M66" s="214" t="s">
        <v>78</v>
      </c>
      <c r="N66" s="214" t="s">
        <v>78</v>
      </c>
    </row>
    <row r="67" spans="1:14" s="2" customFormat="1" ht="12.75" thickBot="1" thickTop="1">
      <c r="A67" s="145" t="s">
        <v>89</v>
      </c>
      <c r="B67" s="147">
        <v>3110</v>
      </c>
      <c r="C67" s="147">
        <v>450</v>
      </c>
      <c r="D67" s="151">
        <v>0</v>
      </c>
      <c r="E67" s="214" t="s">
        <v>78</v>
      </c>
      <c r="F67" s="214" t="s">
        <v>78</v>
      </c>
      <c r="G67" s="214" t="s">
        <v>78</v>
      </c>
      <c r="H67" s="214" t="s">
        <v>78</v>
      </c>
      <c r="I67" s="214" t="s">
        <v>78</v>
      </c>
      <c r="J67" s="151">
        <v>0</v>
      </c>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181</v>
      </c>
      <c r="B69" s="142">
        <v>3121</v>
      </c>
      <c r="C69" s="142">
        <v>470</v>
      </c>
      <c r="D69" s="221">
        <v>0</v>
      </c>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182</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0</v>
      </c>
      <c r="E71" s="214" t="s">
        <v>78</v>
      </c>
      <c r="F71" s="214" t="s">
        <v>78</v>
      </c>
      <c r="G71" s="214" t="s">
        <v>78</v>
      </c>
      <c r="H71" s="214" t="s">
        <v>78</v>
      </c>
      <c r="I71" s="214" t="s">
        <v>78</v>
      </c>
      <c r="J71" s="148">
        <f>SUM(J72:J73)</f>
        <v>0</v>
      </c>
      <c r="K71" s="148">
        <f>SUM(K72:K73)</f>
        <v>0</v>
      </c>
      <c r="L71" s="148">
        <f>SUM(L72:L73)</f>
        <v>0</v>
      </c>
      <c r="M71" s="214" t="s">
        <v>78</v>
      </c>
      <c r="N71" s="214" t="s">
        <v>78</v>
      </c>
    </row>
    <row r="72" spans="1:14" s="2" customFormat="1" ht="12.75" thickBot="1" thickTop="1">
      <c r="A72" s="192" t="s">
        <v>183</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v>0</v>
      </c>
      <c r="E73" s="214" t="s">
        <v>78</v>
      </c>
      <c r="F73" s="214" t="s">
        <v>78</v>
      </c>
      <c r="G73" s="214" t="s">
        <v>78</v>
      </c>
      <c r="H73" s="214" t="s">
        <v>78</v>
      </c>
      <c r="I73" s="214" t="s">
        <v>78</v>
      </c>
      <c r="J73" s="221">
        <v>0</v>
      </c>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184</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185</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186</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187</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148</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188</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74"/>
      <c r="C101" s="274"/>
      <c r="E101" s="275" t="str">
        <f>ЗАПОЛНИТЬ!F26</f>
        <v>Коваль М.С.</v>
      </c>
      <c r="F101" s="275"/>
      <c r="G101" s="275"/>
      <c r="H101" s="275"/>
      <c r="I101" s="275"/>
    </row>
    <row r="102" spans="2:9" ht="12.75" customHeight="1">
      <c r="B102" s="286" t="s">
        <v>96</v>
      </c>
      <c r="C102" s="286"/>
      <c r="E102" s="287" t="s">
        <v>128</v>
      </c>
      <c r="F102" s="287"/>
      <c r="G102" s="287"/>
      <c r="H102" s="113"/>
      <c r="I102" s="1"/>
    </row>
    <row r="103" spans="1:9" ht="15">
      <c r="A103" s="9" t="str">
        <f>ЗАПОЛНИТЬ!F31</f>
        <v>Головний бухгалтер</v>
      </c>
      <c r="B103" s="274"/>
      <c r="C103" s="274"/>
      <c r="E103" s="275" t="str">
        <f>ЗАПОЛНИТЬ!F28</f>
        <v>Жук О.С.</v>
      </c>
      <c r="F103" s="275"/>
      <c r="G103" s="275"/>
      <c r="H103" s="275"/>
      <c r="I103" s="275"/>
    </row>
    <row r="104" spans="2:9" ht="12" customHeight="1">
      <c r="B104" s="286" t="s">
        <v>96</v>
      </c>
      <c r="C104" s="286"/>
      <c r="E104" s="287" t="s">
        <v>128</v>
      </c>
      <c r="F104" s="287"/>
      <c r="G104" s="287"/>
      <c r="H104" s="113"/>
      <c r="I104" s="1"/>
    </row>
    <row r="105" ht="15">
      <c r="A105" s="1" t="str">
        <f>ЗАПОЛНИТЬ!C19</f>
        <v>1 січня 2020 року</v>
      </c>
    </row>
    <row r="106" ht="15">
      <c r="A106" s="127"/>
    </row>
  </sheetData>
  <sheetProtection sheet="1" formatColumns="0" formatRows="0"/>
  <mergeCells count="39">
    <mergeCell ref="E103:I103"/>
    <mergeCell ref="A15:C15"/>
    <mergeCell ref="M18:N19"/>
    <mergeCell ref="J18:K19"/>
    <mergeCell ref="A18:A20"/>
    <mergeCell ref="C18:C20"/>
    <mergeCell ref="D18:D20"/>
    <mergeCell ref="H18:H20"/>
    <mergeCell ref="E18:F19"/>
    <mergeCell ref="B18:B20"/>
    <mergeCell ref="L18:L20"/>
    <mergeCell ref="G18:G20"/>
    <mergeCell ref="I1:M2"/>
    <mergeCell ref="B104:C104"/>
    <mergeCell ref="E104:G104"/>
    <mergeCell ref="B101:C101"/>
    <mergeCell ref="E101:I101"/>
    <mergeCell ref="B102:C102"/>
    <mergeCell ref="E102:G102"/>
    <mergeCell ref="B103:C103"/>
    <mergeCell ref="I18:I20"/>
    <mergeCell ref="E15:M15"/>
    <mergeCell ref="M10:N10"/>
    <mergeCell ref="M11:N11"/>
    <mergeCell ref="B10:J10"/>
    <mergeCell ref="E14:M14"/>
    <mergeCell ref="E13:M13"/>
    <mergeCell ref="A14:C14"/>
    <mergeCell ref="B11:J11"/>
    <mergeCell ref="A12:C12"/>
    <mergeCell ref="E12:J12"/>
    <mergeCell ref="A13:C13"/>
    <mergeCell ref="A3:M3"/>
    <mergeCell ref="A4:M4"/>
    <mergeCell ref="B9:J9"/>
    <mergeCell ref="A5:C5"/>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zoomScalePageLayoutView="0" workbookViewId="0" topLeftCell="A62">
      <selection activeCell="J62" sqref="J62"/>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90" t="s">
        <v>133</v>
      </c>
      <c r="J1" s="290"/>
      <c r="K1" s="290"/>
      <c r="L1" s="290"/>
      <c r="M1" s="290"/>
      <c r="N1" s="290"/>
    </row>
    <row r="2" spans="8:14" s="1" customFormat="1" ht="27.75" customHeight="1">
      <c r="H2" s="14"/>
      <c r="I2" s="290"/>
      <c r="J2" s="290"/>
      <c r="K2" s="290"/>
      <c r="L2" s="290"/>
      <c r="M2" s="290"/>
      <c r="N2" s="290"/>
    </row>
    <row r="3" spans="8:14" s="1" customFormat="1" ht="3" customHeight="1" hidden="1">
      <c r="H3" s="14"/>
      <c r="I3" s="290"/>
      <c r="J3" s="290"/>
      <c r="K3" s="290"/>
      <c r="L3" s="290"/>
      <c r="M3" s="290"/>
      <c r="N3" s="290"/>
    </row>
    <row r="4" spans="1:16" s="1" customFormat="1" ht="15">
      <c r="A4" s="292" t="s">
        <v>106</v>
      </c>
      <c r="B4" s="292"/>
      <c r="C4" s="292"/>
      <c r="D4" s="292"/>
      <c r="E4" s="292"/>
      <c r="F4" s="292"/>
      <c r="G4" s="292"/>
      <c r="H4" s="292"/>
      <c r="I4" s="292"/>
      <c r="J4" s="292"/>
      <c r="K4" s="292"/>
      <c r="L4" s="292"/>
      <c r="M4" s="292"/>
      <c r="N4" s="13"/>
      <c r="O4" s="13"/>
      <c r="P4" s="13"/>
    </row>
    <row r="5" spans="1:16" s="36" customFormat="1" ht="15" customHeight="1">
      <c r="A5" s="280" t="str">
        <f>IF('[1]ЗАПОЛНИТЬ'!$F$7=1,CONCATENATE('[1]шапки'!A5),CONCATENATE('[1]шапки'!A5,'[1]шапки'!C5))</f>
        <v>про надходження і використання інших надходжень спеціального фонду (форма№ 4-3д, </v>
      </c>
      <c r="B5" s="280"/>
      <c r="C5" s="280"/>
      <c r="D5" s="280"/>
      <c r="E5" s="280"/>
      <c r="F5" s="280"/>
      <c r="G5" s="280"/>
      <c r="H5" s="280"/>
      <c r="I5" s="34" t="str">
        <f>IF('[1]ЗАПОЛНИТЬ'!$F$7=1,'[1]шапки'!C5,'[1]шапки'!D5)</f>
        <v>№ 4-3м)</v>
      </c>
      <c r="J5" s="33">
        <f>IF('[1]ЗАПОЛНИТЬ'!$F$7=1,'[1]шапки'!D5,"")</f>
      </c>
      <c r="K5" s="33"/>
      <c r="L5" s="105"/>
      <c r="M5" s="105"/>
      <c r="N5" s="33"/>
      <c r="O5" s="33"/>
      <c r="P5" s="33"/>
    </row>
    <row r="6" spans="1:13" s="1" customFormat="1" ht="13.5" customHeight="1">
      <c r="A6" s="281" t="str">
        <f>CONCATENATE("за ",ЗАПОЛНИТЬ!$B$17," ",ЗАПОЛНИТЬ!$C$17)</f>
        <v>за рік  2019 р.</v>
      </c>
      <c r="B6" s="281"/>
      <c r="C6" s="281"/>
      <c r="D6" s="281"/>
      <c r="E6" s="281"/>
      <c r="F6" s="281"/>
      <c r="G6" s="281"/>
      <c r="H6" s="281"/>
      <c r="I6" s="281"/>
      <c r="J6" s="281"/>
      <c r="K6" s="281"/>
      <c r="L6" s="281"/>
      <c r="M6" s="281"/>
    </row>
    <row r="7" s="2" customFormat="1" ht="11.25" hidden="1"/>
    <row r="8" spans="13:14" s="2" customFormat="1" ht="9.75" customHeight="1">
      <c r="M8" s="309" t="s">
        <v>107</v>
      </c>
      <c r="N8" s="309"/>
    </row>
    <row r="9" spans="1:14" s="2" customFormat="1" ht="22.5" customHeight="1">
      <c r="A9" s="27" t="s">
        <v>108</v>
      </c>
      <c r="B9" s="294" t="str">
        <f>ЗАПОЛНИТЬ!B3</f>
        <v>Відділ освіти Жовківської РДА (Зарудцівська ЗОШ І-ІІ ст.)</v>
      </c>
      <c r="C9" s="294"/>
      <c r="D9" s="294"/>
      <c r="E9" s="294"/>
      <c r="F9" s="294"/>
      <c r="G9" s="294"/>
      <c r="H9" s="294"/>
      <c r="I9" s="294"/>
      <c r="J9" s="294"/>
      <c r="K9" s="29" t="str">
        <f>ЗАПОЛНИТЬ!A13</f>
        <v>за ЄДРПОУ</v>
      </c>
      <c r="M9" s="298" t="str">
        <f>ЗАПОЛНИТЬ!B13</f>
        <v>39013038</v>
      </c>
      <c r="N9" s="298"/>
    </row>
    <row r="10" spans="1:14" s="2" customFormat="1" ht="11.25" customHeight="1">
      <c r="A10" s="5" t="s">
        <v>70</v>
      </c>
      <c r="B10" s="295" t="str">
        <f>ЗАПОЛНИТЬ!B5</f>
        <v>800300, Львівська обл., м.Жовква , вул.Є.Коновальця,4</v>
      </c>
      <c r="C10" s="295"/>
      <c r="D10" s="295"/>
      <c r="E10" s="295"/>
      <c r="F10" s="295"/>
      <c r="G10" s="295"/>
      <c r="H10" s="295"/>
      <c r="I10" s="295"/>
      <c r="J10" s="295"/>
      <c r="K10" s="29" t="str">
        <f>ЗАПОЛНИТЬ!A14</f>
        <v>за КОАТУУ</v>
      </c>
      <c r="M10" s="298">
        <f>ЗАПОЛНИТЬ!B14</f>
        <v>4622700000</v>
      </c>
      <c r="N10" s="298"/>
    </row>
    <row r="11" spans="1:14" s="2" customFormat="1" ht="11.25" customHeight="1">
      <c r="A11" s="68" t="s">
        <v>111</v>
      </c>
      <c r="B11" s="295" t="str">
        <f>ЗАПОЛНИТЬ!D15</f>
        <v>Орган державної влади</v>
      </c>
      <c r="C11" s="295"/>
      <c r="D11" s="295"/>
      <c r="E11" s="295"/>
      <c r="F11" s="295"/>
      <c r="G11" s="295"/>
      <c r="H11" s="295"/>
      <c r="I11" s="295"/>
      <c r="J11" s="295"/>
      <c r="K11" s="29" t="str">
        <f>ЗАПОЛНИТЬ!A15</f>
        <v>за КОПФГ</v>
      </c>
      <c r="M11" s="311">
        <f>ЗАПОЛНИТЬ!B15</f>
        <v>410</v>
      </c>
      <c r="N11" s="311"/>
    </row>
    <row r="12" spans="1:14" s="2" customFormat="1" ht="11.25" customHeight="1">
      <c r="A12" s="318" t="s">
        <v>72</v>
      </c>
      <c r="B12" s="318"/>
      <c r="C12" s="15"/>
      <c r="D12" s="93">
        <f>ЗАПОЛНИТЬ!H9</f>
        <v>0</v>
      </c>
      <c r="E12" s="317">
        <f>IF(D12&gt;0,VLOOKUP(D12,#REF!,2,FALSE),"")</f>
      </c>
      <c r="F12" s="317"/>
      <c r="G12" s="317"/>
      <c r="H12" s="317"/>
      <c r="I12" s="317"/>
      <c r="J12" s="317"/>
      <c r="K12" s="170"/>
      <c r="L12" s="100"/>
      <c r="M12" s="100"/>
      <c r="N12" s="4"/>
    </row>
    <row r="13" spans="1:14" s="2" customFormat="1" ht="11.25">
      <c r="A13" s="278" t="s">
        <v>73</v>
      </c>
      <c r="B13" s="278"/>
      <c r="C13" s="15"/>
      <c r="D13" s="116"/>
      <c r="E13" s="296">
        <f>IF(D13&gt;0,VLOOKUP(D13,#REF!,2,FALSE),"")</f>
      </c>
      <c r="F13" s="296"/>
      <c r="G13" s="296"/>
      <c r="H13" s="296"/>
      <c r="I13" s="296"/>
      <c r="J13" s="296"/>
      <c r="K13" s="296"/>
      <c r="L13" s="296"/>
      <c r="M13" s="296"/>
      <c r="N13" s="4"/>
    </row>
    <row r="14" spans="1:14" s="2" customFormat="1" ht="12" customHeight="1">
      <c r="A14" s="284" t="s">
        <v>153</v>
      </c>
      <c r="B14" s="284"/>
      <c r="C14" s="17"/>
      <c r="D14" s="70" t="str">
        <f>ЗАПОЛНИТЬ!H10</f>
        <v>6</v>
      </c>
      <c r="E14" s="307" t="str">
        <f>ЗАПОЛНИТЬ!I10</f>
        <v>Орган з питань освіти і науки</v>
      </c>
      <c r="F14" s="307"/>
      <c r="G14" s="307"/>
      <c r="H14" s="307"/>
      <c r="I14" s="307"/>
      <c r="J14" s="307"/>
      <c r="K14" s="307"/>
      <c r="L14" s="307"/>
      <c r="M14" s="307"/>
      <c r="N14" s="6"/>
    </row>
    <row r="15" spans="1:14" s="2" customFormat="1" ht="43.5" customHeight="1">
      <c r="A15" s="284" t="s">
        <v>191</v>
      </c>
      <c r="B15" s="284"/>
      <c r="C15" s="17"/>
      <c r="D15" s="251"/>
      <c r="E15" s="308"/>
      <c r="F15" s="308"/>
      <c r="G15" s="308"/>
      <c r="H15" s="308"/>
      <c r="I15" s="308"/>
      <c r="J15" s="308"/>
      <c r="K15" s="308"/>
      <c r="L15" s="308"/>
      <c r="M15" s="308"/>
      <c r="N15" s="6"/>
    </row>
    <row r="16" s="2" customFormat="1" ht="11.25">
      <c r="A16" s="65" t="s">
        <v>196</v>
      </c>
    </row>
    <row r="17" s="2" customFormat="1" ht="12" thickBot="1">
      <c r="A17" s="7" t="s">
        <v>132</v>
      </c>
    </row>
    <row r="18" spans="1:14" s="2" customFormat="1" ht="20.25" customHeight="1" thickBot="1" thickTop="1">
      <c r="A18" s="282" t="s">
        <v>74</v>
      </c>
      <c r="B18" s="299" t="s">
        <v>116</v>
      </c>
      <c r="C18" s="299" t="s">
        <v>76</v>
      </c>
      <c r="D18" s="299" t="s">
        <v>124</v>
      </c>
      <c r="E18" s="299" t="s">
        <v>5</v>
      </c>
      <c r="F18" s="299" t="s">
        <v>115</v>
      </c>
      <c r="G18" s="299"/>
      <c r="H18" s="299" t="s">
        <v>36</v>
      </c>
      <c r="I18" s="299" t="s">
        <v>113</v>
      </c>
      <c r="J18" s="299" t="s">
        <v>129</v>
      </c>
      <c r="K18" s="299"/>
      <c r="L18" s="299" t="s">
        <v>130</v>
      </c>
      <c r="M18" s="299" t="s">
        <v>112</v>
      </c>
      <c r="N18" s="299"/>
    </row>
    <row r="19" spans="1:14" s="2" customFormat="1" ht="12.75" thickBot="1" thickTop="1">
      <c r="A19" s="282"/>
      <c r="B19" s="299"/>
      <c r="C19" s="299"/>
      <c r="D19" s="299"/>
      <c r="E19" s="299"/>
      <c r="F19" s="299" t="s">
        <v>77</v>
      </c>
      <c r="G19" s="301" t="s">
        <v>9</v>
      </c>
      <c r="H19" s="299"/>
      <c r="I19" s="299"/>
      <c r="J19" s="299" t="s">
        <v>77</v>
      </c>
      <c r="K19" s="301" t="s">
        <v>12</v>
      </c>
      <c r="L19" s="299"/>
      <c r="M19" s="299" t="s">
        <v>77</v>
      </c>
      <c r="N19" s="319" t="s">
        <v>9</v>
      </c>
    </row>
    <row r="20" spans="1:14" s="2" customFormat="1" ht="26.25" customHeight="1" thickBot="1" thickTop="1">
      <c r="A20" s="282"/>
      <c r="B20" s="299"/>
      <c r="C20" s="299"/>
      <c r="D20" s="299"/>
      <c r="E20" s="299"/>
      <c r="F20" s="299"/>
      <c r="G20" s="301"/>
      <c r="H20" s="299"/>
      <c r="I20" s="299"/>
      <c r="J20" s="299"/>
      <c r="K20" s="301"/>
      <c r="L20" s="299"/>
      <c r="M20" s="299"/>
      <c r="N20" s="319"/>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154</v>
      </c>
      <c r="B22" s="177" t="s">
        <v>78</v>
      </c>
      <c r="C22" s="178" t="s">
        <v>25</v>
      </c>
      <c r="D22" s="122">
        <f>D24+D59+D79+D84</f>
        <v>0</v>
      </c>
      <c r="E22" s="122">
        <f>E26+E29+E32+E33+E37+E45+E46+E86+E54</f>
        <v>0</v>
      </c>
      <c r="F22" s="122">
        <f aca="true" t="shared" si="0" ref="F22:L22">F24+F59+F79+F84</f>
        <v>0</v>
      </c>
      <c r="G22" s="122">
        <f t="shared" si="0"/>
        <v>0</v>
      </c>
      <c r="H22" s="122">
        <f t="shared" si="0"/>
        <v>0</v>
      </c>
      <c r="I22" s="122">
        <f t="shared" si="0"/>
        <v>50368</v>
      </c>
      <c r="J22" s="122">
        <f t="shared" si="0"/>
        <v>50368</v>
      </c>
      <c r="K22" s="122">
        <f t="shared" si="0"/>
        <v>0</v>
      </c>
      <c r="L22" s="122">
        <f t="shared" si="0"/>
        <v>0</v>
      </c>
      <c r="M22" s="122">
        <f>F22-H22+I22-J22</f>
        <v>0</v>
      </c>
      <c r="N22" s="122">
        <f>N24+N59+N79+N84</f>
        <v>0</v>
      </c>
    </row>
    <row r="23" spans="1:14" s="2" customFormat="1" ht="12.75" thickBot="1" thickTop="1">
      <c r="A23" s="141" t="s">
        <v>141</v>
      </c>
      <c r="B23" s="177"/>
      <c r="C23" s="178"/>
      <c r="D23" s="122"/>
      <c r="E23" s="122"/>
      <c r="F23" s="122"/>
      <c r="G23" s="122"/>
      <c r="H23" s="122"/>
      <c r="I23" s="122"/>
      <c r="J23" s="122"/>
      <c r="K23" s="122"/>
      <c r="L23" s="122"/>
      <c r="M23" s="122"/>
      <c r="N23" s="122"/>
    </row>
    <row r="24" spans="1:14" s="2" customFormat="1" ht="12.75" thickBot="1" thickTop="1">
      <c r="A24" s="142" t="s">
        <v>190</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156</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157</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158</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159</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160</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161</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162</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163</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164</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165</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166</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167</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168</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169</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170</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171</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172</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173</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174</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175</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176</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177</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178</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179</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180</v>
      </c>
      <c r="B59" s="146">
        <v>3000</v>
      </c>
      <c r="C59" s="146">
        <v>370</v>
      </c>
      <c r="D59" s="205">
        <f aca="true" t="shared" si="11" ref="D59:L59">D60+D74</f>
        <v>0</v>
      </c>
      <c r="E59" s="205">
        <f t="shared" si="11"/>
        <v>0</v>
      </c>
      <c r="F59" s="205">
        <f>F60+F74</f>
        <v>0</v>
      </c>
      <c r="G59" s="205">
        <f>G60+G74</f>
        <v>0</v>
      </c>
      <c r="H59" s="205">
        <f t="shared" si="11"/>
        <v>0</v>
      </c>
      <c r="I59" s="205">
        <f t="shared" si="11"/>
        <v>50368</v>
      </c>
      <c r="J59" s="205">
        <f t="shared" si="11"/>
        <v>50368</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0</v>
      </c>
      <c r="E60" s="205">
        <f t="shared" si="12"/>
        <v>0</v>
      </c>
      <c r="F60" s="205">
        <f>F61+F62+F65+F68+F72+F73</f>
        <v>0</v>
      </c>
      <c r="G60" s="205">
        <f>G61+G62+G65+G68+G72+G73</f>
        <v>0</v>
      </c>
      <c r="H60" s="205">
        <f t="shared" si="12"/>
        <v>0</v>
      </c>
      <c r="I60" s="205">
        <f t="shared" si="12"/>
        <v>50368</v>
      </c>
      <c r="J60" s="205">
        <f t="shared" si="12"/>
        <v>50368</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v>0</v>
      </c>
      <c r="E61" s="204">
        <v>0</v>
      </c>
      <c r="F61" s="203">
        <v>0</v>
      </c>
      <c r="G61" s="203">
        <v>0</v>
      </c>
      <c r="H61" s="203">
        <v>0</v>
      </c>
      <c r="I61" s="203">
        <v>49468</v>
      </c>
      <c r="J61" s="203">
        <v>49468</v>
      </c>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181</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182</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0</v>
      </c>
      <c r="E65" s="204">
        <f t="shared" si="14"/>
        <v>0</v>
      </c>
      <c r="F65" s="204">
        <f>SUM(F66:F67)</f>
        <v>0</v>
      </c>
      <c r="G65" s="204">
        <f>SUM(G66:G67)</f>
        <v>0</v>
      </c>
      <c r="H65" s="204">
        <f t="shared" si="14"/>
        <v>0</v>
      </c>
      <c r="I65" s="204">
        <f t="shared" si="14"/>
        <v>900</v>
      </c>
      <c r="J65" s="204">
        <f t="shared" si="14"/>
        <v>900</v>
      </c>
      <c r="K65" s="204">
        <f>SUM(K66:K67)</f>
        <v>0</v>
      </c>
      <c r="L65" s="204">
        <f t="shared" si="14"/>
        <v>0</v>
      </c>
      <c r="M65" s="122">
        <f t="shared" si="3"/>
        <v>0</v>
      </c>
      <c r="N65" s="204">
        <f>SUM(N66:N67)</f>
        <v>0</v>
      </c>
    </row>
    <row r="66" spans="1:14" s="2" customFormat="1" ht="12.75" thickBot="1" thickTop="1">
      <c r="A66" s="192" t="s">
        <v>183</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v>0</v>
      </c>
      <c r="E67" s="208">
        <v>0</v>
      </c>
      <c r="F67" s="195">
        <v>0</v>
      </c>
      <c r="G67" s="195">
        <v>0</v>
      </c>
      <c r="H67" s="195">
        <v>0</v>
      </c>
      <c r="I67" s="195">
        <v>900</v>
      </c>
      <c r="J67" s="195">
        <v>900</v>
      </c>
      <c r="K67" s="195"/>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184</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185</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186</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187</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148</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188</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74"/>
      <c r="C98" s="274"/>
      <c r="D98" s="274"/>
      <c r="G98" s="275" t="str">
        <f>ЗАПОЛНИТЬ!F26</f>
        <v>Коваль М.С.</v>
      </c>
      <c r="H98" s="275"/>
      <c r="I98" s="275"/>
    </row>
    <row r="99" spans="2:9" ht="15">
      <c r="B99" s="286" t="s">
        <v>96</v>
      </c>
      <c r="C99" s="286"/>
      <c r="D99" s="286"/>
      <c r="G99" s="287" t="s">
        <v>128</v>
      </c>
      <c r="H99" s="287"/>
      <c r="I99" s="1"/>
    </row>
    <row r="100" spans="1:9" ht="15">
      <c r="A100" s="9" t="str">
        <f>ЗАПОЛНИТЬ!F31</f>
        <v>Головний бухгалтер</v>
      </c>
      <c r="B100" s="274"/>
      <c r="C100" s="274"/>
      <c r="D100" s="274"/>
      <c r="G100" s="275" t="str">
        <f>ЗАПОЛНИТЬ!F28</f>
        <v>Жук О.С.</v>
      </c>
      <c r="H100" s="275"/>
      <c r="I100" s="275"/>
    </row>
    <row r="101" spans="2:9" ht="8.25" customHeight="1">
      <c r="B101" s="286" t="s">
        <v>96</v>
      </c>
      <c r="C101" s="286"/>
      <c r="D101" s="286"/>
      <c r="G101" s="287" t="s">
        <v>128</v>
      </c>
      <c r="H101" s="287"/>
      <c r="I101" s="1"/>
    </row>
    <row r="102" ht="12.75" customHeight="1">
      <c r="A102" s="1" t="str">
        <f>ЗАПОЛНИТЬ!C19</f>
        <v>1 січня 2020 року</v>
      </c>
    </row>
    <row r="103" ht="15">
      <c r="A103" s="127"/>
    </row>
  </sheetData>
  <sheetProtection sheet="1" formatColumns="0" formatRows="0"/>
  <mergeCells count="44">
    <mergeCell ref="I1:N3"/>
    <mergeCell ref="B10:J10"/>
    <mergeCell ref="A4:M4"/>
    <mergeCell ref="B9:J9"/>
    <mergeCell ref="B18:B20"/>
    <mergeCell ref="H18:H20"/>
    <mergeCell ref="A6:M6"/>
    <mergeCell ref="M11:N11"/>
    <mergeCell ref="M8:N8"/>
    <mergeCell ref="L18:L20"/>
    <mergeCell ref="B101:D101"/>
    <mergeCell ref="G101:H101"/>
    <mergeCell ref="B100:D100"/>
    <mergeCell ref="B99:D99"/>
    <mergeCell ref="G99:H99"/>
    <mergeCell ref="M9:N9"/>
    <mergeCell ref="M10:N10"/>
    <mergeCell ref="N19:N20"/>
    <mergeCell ref="M19:M20"/>
    <mergeCell ref="J19:J20"/>
    <mergeCell ref="G100:I100"/>
    <mergeCell ref="I18:I20"/>
    <mergeCell ref="J18:K18"/>
    <mergeCell ref="K19:K20"/>
    <mergeCell ref="B98:D98"/>
    <mergeCell ref="G98:I98"/>
    <mergeCell ref="C18:C20"/>
    <mergeCell ref="D18:D20"/>
    <mergeCell ref="A5:H5"/>
    <mergeCell ref="E12:J12"/>
    <mergeCell ref="B11:J11"/>
    <mergeCell ref="E13:M13"/>
    <mergeCell ref="E15:M15"/>
    <mergeCell ref="M18:N18"/>
    <mergeCell ref="E14:M14"/>
    <mergeCell ref="A14:B14"/>
    <mergeCell ref="A13:B13"/>
    <mergeCell ref="A12:B12"/>
    <mergeCell ref="A15:B15"/>
    <mergeCell ref="A18:A20"/>
    <mergeCell ref="E18:E20"/>
    <mergeCell ref="F19:F20"/>
    <mergeCell ref="F18:G18"/>
    <mergeCell ref="G19:G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user</cp:lastModifiedBy>
  <cp:lastPrinted>2017-12-26T12:14:10Z</cp:lastPrinted>
  <dcterms:created xsi:type="dcterms:W3CDTF">2009-06-16T06:40:27Z</dcterms:created>
  <dcterms:modified xsi:type="dcterms:W3CDTF">2020-02-19T09:58:54Z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